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1008\Desktop\○たのまれもの\○ひらまつさん\"/>
    </mc:Choice>
  </mc:AlternateContent>
  <workbookProtection workbookPassword="FE11" lockStructure="1"/>
  <bookViews>
    <workbookView xWindow="0" yWindow="0" windowWidth="23040" windowHeight="9096"/>
  </bookViews>
  <sheets>
    <sheet name="水道料金・下水道使用料計算ツール" sheetId="4" r:id="rId1"/>
    <sheet name="DNT" sheetId="1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1" l="1"/>
  <c r="D2" i="1" l="1"/>
  <c r="E36" i="1" l="1"/>
  <c r="E8" i="1"/>
  <c r="D36" i="1"/>
  <c r="D8" i="1"/>
  <c r="D3" i="1"/>
  <c r="T48" i="1" l="1"/>
  <c r="T47" i="1"/>
  <c r="T46" i="1"/>
  <c r="T45" i="1"/>
  <c r="T44" i="1"/>
  <c r="T43" i="1"/>
  <c r="T42" i="1"/>
  <c r="S48" i="1"/>
  <c r="S47" i="1"/>
  <c r="S46" i="1"/>
  <c r="S45" i="1"/>
  <c r="S44" i="1"/>
  <c r="S43" i="1"/>
  <c r="S42" i="1"/>
  <c r="J46" i="1"/>
  <c r="J45" i="1"/>
  <c r="J44" i="1"/>
  <c r="J43" i="1"/>
  <c r="J42" i="1"/>
  <c r="I46" i="1"/>
  <c r="I45" i="1"/>
  <c r="I44" i="1"/>
  <c r="I43" i="1"/>
  <c r="I42" i="1"/>
  <c r="N45" i="1" l="1"/>
  <c r="O45" i="1"/>
  <c r="O41" i="1"/>
  <c r="O48" i="1"/>
  <c r="O47" i="1"/>
  <c r="O46" i="1"/>
  <c r="O44" i="1"/>
  <c r="O43" i="1"/>
  <c r="O42" i="1"/>
  <c r="N48" i="1"/>
  <c r="N47" i="1"/>
  <c r="N46" i="1"/>
  <c r="N44" i="1"/>
  <c r="N43" i="1"/>
  <c r="N42" i="1"/>
  <c r="N41" i="1"/>
  <c r="D41" i="1"/>
  <c r="X49" i="1"/>
  <c r="X48" i="1"/>
  <c r="X47" i="1"/>
  <c r="X46" i="1"/>
  <c r="X45" i="1"/>
  <c r="X44" i="1"/>
  <c r="X43" i="1"/>
  <c r="X42" i="1"/>
  <c r="X41" i="1"/>
  <c r="X36" i="1"/>
  <c r="D46" i="1" l="1"/>
  <c r="D45" i="1"/>
  <c r="D44" i="1"/>
  <c r="D43" i="1"/>
  <c r="D42" i="1"/>
  <c r="E46" i="1"/>
  <c r="E45" i="1"/>
  <c r="E44" i="1"/>
  <c r="E43" i="1"/>
  <c r="E41" i="1"/>
  <c r="E42" i="1"/>
  <c r="O50" i="1"/>
  <c r="O52" i="1" s="1"/>
  <c r="X50" i="1"/>
  <c r="X52" i="1" s="1"/>
  <c r="T20" i="1"/>
  <c r="T19" i="1"/>
  <c r="T18" i="1"/>
  <c r="T17" i="1"/>
  <c r="S20" i="1"/>
  <c r="S19" i="1"/>
  <c r="S18" i="1"/>
  <c r="J18" i="1"/>
  <c r="O20" i="1"/>
  <c r="O19" i="1"/>
  <c r="O18" i="1"/>
  <c r="N20" i="1"/>
  <c r="N19" i="1"/>
  <c r="N18" i="1"/>
  <c r="S50" i="1" l="1"/>
  <c r="S52" i="1" s="1"/>
  <c r="N50" i="1"/>
  <c r="N52" i="1" s="1"/>
  <c r="J50" i="1"/>
  <c r="J52" i="1" s="1"/>
  <c r="T50" i="1"/>
  <c r="T52" i="1" s="1"/>
  <c r="I50" i="1"/>
  <c r="I52" i="1" s="1"/>
  <c r="D50" i="1"/>
  <c r="D52" i="1" s="1"/>
  <c r="E50" i="1"/>
  <c r="E52" i="1" s="1"/>
  <c r="X53" i="1"/>
  <c r="X54" i="1" s="1"/>
  <c r="N14" i="4" l="1"/>
  <c r="N11" i="4"/>
  <c r="J53" i="1"/>
  <c r="J54" i="1" s="1"/>
  <c r="I53" i="1"/>
  <c r="I54" i="1" s="1"/>
  <c r="S17" i="1"/>
  <c r="O17" i="1"/>
  <c r="N17" i="1"/>
  <c r="T16" i="1"/>
  <c r="S16" i="1"/>
  <c r="O16" i="1"/>
  <c r="N16" i="1"/>
  <c r="T15" i="1"/>
  <c r="S15" i="1"/>
  <c r="O15" i="1"/>
  <c r="N15" i="1"/>
  <c r="T14" i="1"/>
  <c r="S14" i="1"/>
  <c r="O14" i="1"/>
  <c r="N14" i="1"/>
  <c r="O13" i="1"/>
  <c r="N13" i="1"/>
  <c r="I18" i="1"/>
  <c r="J17" i="1"/>
  <c r="I17" i="1"/>
  <c r="J16" i="1"/>
  <c r="I16" i="1"/>
  <c r="J15" i="1"/>
  <c r="I15" i="1"/>
  <c r="I14" i="1"/>
  <c r="J14" i="1"/>
  <c r="X13" i="1"/>
  <c r="X21" i="1"/>
  <c r="X20" i="1"/>
  <c r="X19" i="1"/>
  <c r="X18" i="1"/>
  <c r="X17" i="1"/>
  <c r="X16" i="1"/>
  <c r="X15" i="1"/>
  <c r="X14" i="1"/>
  <c r="D15" i="1"/>
  <c r="D16" i="1"/>
  <c r="D17" i="1"/>
  <c r="D18" i="1"/>
  <c r="D14" i="1"/>
  <c r="E18" i="1"/>
  <c r="E17" i="1"/>
  <c r="E16" i="1"/>
  <c r="E15" i="1"/>
  <c r="E14" i="1"/>
  <c r="D13" i="1"/>
  <c r="E13" i="1"/>
  <c r="T53" i="1"/>
  <c r="T54" i="1" s="1"/>
  <c r="T57" i="1" s="1"/>
  <c r="S53" i="1"/>
  <c r="S54" i="1" s="1"/>
  <c r="S57" i="1" s="1"/>
  <c r="I57" i="1" l="1"/>
  <c r="J57" i="1"/>
  <c r="T22" i="1"/>
  <c r="S22" i="1"/>
  <c r="O22" i="1"/>
  <c r="E22" i="1"/>
  <c r="N22" i="1"/>
  <c r="D53" i="1"/>
  <c r="D54" i="1" s="1"/>
  <c r="D57" i="1" s="1"/>
  <c r="N53" i="1"/>
  <c r="N54" i="1" s="1"/>
  <c r="N57" i="1" s="1"/>
  <c r="E53" i="1"/>
  <c r="E54" i="1" s="1"/>
  <c r="E57" i="1" s="1"/>
  <c r="O53" i="1"/>
  <c r="O54" i="1" s="1"/>
  <c r="O57" i="1" s="1"/>
  <c r="X22" i="1"/>
  <c r="D22" i="1"/>
  <c r="J22" i="1"/>
  <c r="I22" i="1"/>
  <c r="Q14" i="4" l="1"/>
  <c r="K14" i="4"/>
  <c r="K11" i="4"/>
  <c r="Q11" i="4"/>
  <c r="I24" i="1"/>
  <c r="I25" i="1" s="1"/>
  <c r="I26" i="1" s="1"/>
  <c r="J24" i="1"/>
  <c r="J25" i="1" s="1"/>
  <c r="J26" i="1" s="1"/>
  <c r="S24" i="1"/>
  <c r="S25" i="1" s="1"/>
  <c r="S26" i="1" s="1"/>
  <c r="T24" i="1"/>
  <c r="T25" i="1" s="1"/>
  <c r="T26" i="1" s="1"/>
  <c r="E24" i="1"/>
  <c r="E25" i="1" s="1"/>
  <c r="E26" i="1" s="1"/>
  <c r="D24" i="1"/>
  <c r="D25" i="1" s="1"/>
  <c r="D26" i="1" s="1"/>
  <c r="O24" i="1"/>
  <c r="O25" i="1" s="1"/>
  <c r="O26" i="1" s="1"/>
  <c r="X24" i="1"/>
  <c r="X25" i="1" s="1"/>
  <c r="X26" i="1" s="1"/>
  <c r="N24" i="1"/>
  <c r="N25" i="1" s="1"/>
  <c r="N26" i="1" s="1"/>
  <c r="E58" i="1"/>
  <c r="T29" i="1" l="1"/>
  <c r="J29" i="1"/>
  <c r="N18" i="4"/>
  <c r="I29" i="1"/>
  <c r="O29" i="1"/>
  <c r="D29" i="1"/>
  <c r="N29" i="1"/>
  <c r="E29" i="1"/>
  <c r="K18" i="4"/>
  <c r="S29" i="1"/>
  <c r="T30" i="1" s="1"/>
  <c r="J58" i="1"/>
  <c r="O58" i="1"/>
  <c r="T58" i="1"/>
  <c r="O30" i="1" l="1"/>
  <c r="E30" i="1"/>
  <c r="J30" i="1"/>
  <c r="Q18" i="4"/>
</calcChain>
</file>

<file path=xl/sharedStrings.xml><?xml version="1.0" encoding="utf-8"?>
<sst xmlns="http://schemas.openxmlformats.org/spreadsheetml/2006/main" count="337" uniqueCount="145">
  <si>
    <t>一般汚水</t>
    <rPh sb="0" eb="4">
      <t>イッパンオスイ</t>
    </rPh>
    <phoneticPr fontId="1"/>
  </si>
  <si>
    <t>改定による差額</t>
    <rPh sb="0" eb="2">
      <t>カイテイ</t>
    </rPh>
    <rPh sb="5" eb="7">
      <t>サガク</t>
    </rPh>
    <phoneticPr fontId="1"/>
  </si>
  <si>
    <t>水道料金</t>
    <rPh sb="0" eb="4">
      <t>スイドウリョウキン</t>
    </rPh>
    <phoneticPr fontId="1"/>
  </si>
  <si>
    <t>基本料金</t>
    <rPh sb="0" eb="4">
      <t>キホンリョウキン</t>
    </rPh>
    <phoneticPr fontId="1"/>
  </si>
  <si>
    <t>口径</t>
    <rPh sb="0" eb="2">
      <t>コウケイ</t>
    </rPh>
    <phoneticPr fontId="1"/>
  </si>
  <si>
    <t>改定前</t>
    <rPh sb="0" eb="3">
      <t>カイテイマエ</t>
    </rPh>
    <phoneticPr fontId="1"/>
  </si>
  <si>
    <t>改定後</t>
    <rPh sb="0" eb="3">
      <t>カイテイゴ</t>
    </rPh>
    <phoneticPr fontId="1"/>
  </si>
  <si>
    <t>従量料金</t>
    <rPh sb="0" eb="4">
      <t>ジュウリョウリョウキン</t>
    </rPh>
    <phoneticPr fontId="1"/>
  </si>
  <si>
    <t>水量区分</t>
    <rPh sb="0" eb="4">
      <t>スイリョウクブン</t>
    </rPh>
    <phoneticPr fontId="1"/>
  </si>
  <si>
    <t>一般用（20㎜以下）</t>
    <rPh sb="0" eb="3">
      <t>イッパンヨウ</t>
    </rPh>
    <rPh sb="7" eb="9">
      <t>イカ</t>
    </rPh>
    <phoneticPr fontId="1"/>
  </si>
  <si>
    <t>6～10㎥</t>
    <phoneticPr fontId="1"/>
  </si>
  <si>
    <t>11～20㎥</t>
  </si>
  <si>
    <t>11～20㎥</t>
    <phoneticPr fontId="1"/>
  </si>
  <si>
    <t>21～30㎥</t>
  </si>
  <si>
    <t>21～30㎥</t>
    <phoneticPr fontId="1"/>
  </si>
  <si>
    <t>31～60㎥</t>
  </si>
  <si>
    <t>31～60㎥</t>
    <phoneticPr fontId="1"/>
  </si>
  <si>
    <t>61～100㎥</t>
  </si>
  <si>
    <t>61～100㎥</t>
    <phoneticPr fontId="1"/>
  </si>
  <si>
    <t>一般用（25㎜以上）</t>
    <rPh sb="0" eb="3">
      <t>イッパンヨウ</t>
    </rPh>
    <rPh sb="7" eb="9">
      <t>イジョウ</t>
    </rPh>
    <phoneticPr fontId="1"/>
  </si>
  <si>
    <t>1～20㎥</t>
    <phoneticPr fontId="1"/>
  </si>
  <si>
    <t>101㎥～</t>
    <phoneticPr fontId="1"/>
  </si>
  <si>
    <t>業務用（25㎜以上）</t>
    <rPh sb="0" eb="2">
      <t>ギョウム</t>
    </rPh>
    <rPh sb="2" eb="3">
      <t>ヨウ</t>
    </rPh>
    <rPh sb="7" eb="9">
      <t>イジョウ</t>
    </rPh>
    <phoneticPr fontId="1"/>
  </si>
  <si>
    <t>業務用（20㎜以下）</t>
    <rPh sb="0" eb="2">
      <t>ギョウム</t>
    </rPh>
    <rPh sb="2" eb="3">
      <t>ヨウ</t>
    </rPh>
    <rPh sb="7" eb="9">
      <t>イカ</t>
    </rPh>
    <phoneticPr fontId="1"/>
  </si>
  <si>
    <t>101～300㎥</t>
  </si>
  <si>
    <t>101～300㎥</t>
    <phoneticPr fontId="1"/>
  </si>
  <si>
    <t>301～1000㎥</t>
  </si>
  <si>
    <t>301～1000㎥</t>
    <phoneticPr fontId="1"/>
  </si>
  <si>
    <t>1001㎥～</t>
  </si>
  <si>
    <t>1001㎥～</t>
    <phoneticPr fontId="1"/>
  </si>
  <si>
    <t>下水道使用料</t>
    <rPh sb="0" eb="6">
      <t>ゲスイドウシヨウリョウ</t>
    </rPh>
    <phoneticPr fontId="1"/>
  </si>
  <si>
    <t>基本額</t>
    <rPh sb="0" eb="2">
      <t>キホン</t>
    </rPh>
    <rPh sb="2" eb="3">
      <t>ガク</t>
    </rPh>
    <phoneticPr fontId="1"/>
  </si>
  <si>
    <t>超過額</t>
    <rPh sb="0" eb="3">
      <t>チョウカガク</t>
    </rPh>
    <phoneticPr fontId="1"/>
  </si>
  <si>
    <t>水量</t>
    <rPh sb="0" eb="2">
      <t>スイリョウ</t>
    </rPh>
    <phoneticPr fontId="1"/>
  </si>
  <si>
    <t>㎜</t>
    <phoneticPr fontId="1"/>
  </si>
  <si>
    <t>6～10㎥</t>
  </si>
  <si>
    <t>㎥</t>
    <phoneticPr fontId="1"/>
  </si>
  <si>
    <t>全口径</t>
    <rPh sb="0" eb="1">
      <t>ゼン</t>
    </rPh>
    <rPh sb="1" eb="3">
      <t>コウケイ</t>
    </rPh>
    <phoneticPr fontId="1"/>
  </si>
  <si>
    <t>11～30㎥</t>
    <phoneticPr fontId="1"/>
  </si>
  <si>
    <t>31～50㎥</t>
    <phoneticPr fontId="1"/>
  </si>
  <si>
    <t>51～100㎥</t>
    <phoneticPr fontId="1"/>
  </si>
  <si>
    <t>101～200㎥</t>
    <phoneticPr fontId="1"/>
  </si>
  <si>
    <t>201～500㎥</t>
    <phoneticPr fontId="1"/>
  </si>
  <si>
    <t>501～1000㎥</t>
    <phoneticPr fontId="1"/>
  </si>
  <si>
    <t>1001～2000㎥</t>
    <phoneticPr fontId="1"/>
  </si>
  <si>
    <t>2001㎥～</t>
    <phoneticPr fontId="1"/>
  </si>
  <si>
    <t>２か月</t>
    <rPh sb="2" eb="3">
      <t>ゲツ</t>
    </rPh>
    <phoneticPr fontId="1"/>
  </si>
  <si>
    <t>口径（㎜）</t>
    <rPh sb="0" eb="2">
      <t>コウケイ</t>
    </rPh>
    <phoneticPr fontId="1"/>
  </si>
  <si>
    <t>21～40㎥</t>
    <phoneticPr fontId="1"/>
  </si>
  <si>
    <t>41～60㎥</t>
    <phoneticPr fontId="1"/>
  </si>
  <si>
    <t>61～120㎥</t>
    <phoneticPr fontId="1"/>
  </si>
  <si>
    <t>121～200㎥</t>
    <phoneticPr fontId="1"/>
  </si>
  <si>
    <t>201㎥～</t>
    <phoneticPr fontId="1"/>
  </si>
  <si>
    <t>従量料金計</t>
    <rPh sb="0" eb="4">
      <t>ジュウリョウリョウキン</t>
    </rPh>
    <rPh sb="4" eb="5">
      <t>ケイ</t>
    </rPh>
    <phoneticPr fontId="1"/>
  </si>
  <si>
    <t>消費税</t>
    <rPh sb="0" eb="3">
      <t>ショウヒゼイ</t>
    </rPh>
    <phoneticPr fontId="1"/>
  </si>
  <si>
    <t>水道料金（税込）</t>
    <rPh sb="0" eb="4">
      <t>スイドウリョウキン</t>
    </rPh>
    <rPh sb="5" eb="7">
      <t>ゼイコ</t>
    </rPh>
    <phoneticPr fontId="1"/>
  </si>
  <si>
    <t>水道料金（税抜）</t>
    <rPh sb="0" eb="4">
      <t>スイドウリョウキン</t>
    </rPh>
    <rPh sb="5" eb="7">
      <t>ゼイヌキ</t>
    </rPh>
    <phoneticPr fontId="1"/>
  </si>
  <si>
    <t>21～60㎥</t>
    <phoneticPr fontId="1"/>
  </si>
  <si>
    <t>201～400㎥</t>
    <phoneticPr fontId="1"/>
  </si>
  <si>
    <t>401～1000㎥</t>
    <phoneticPr fontId="1"/>
  </si>
  <si>
    <t>2001～4000㎥</t>
    <phoneticPr fontId="1"/>
  </si>
  <si>
    <t>4001㎥～</t>
    <phoneticPr fontId="1"/>
  </si>
  <si>
    <t>超過額計</t>
    <rPh sb="0" eb="3">
      <t>チョウカガク</t>
    </rPh>
    <rPh sb="3" eb="4">
      <t>ケイ</t>
    </rPh>
    <phoneticPr fontId="1"/>
  </si>
  <si>
    <t>下水道使用料（税抜）</t>
    <rPh sb="0" eb="3">
      <t>ゲスイドウ</t>
    </rPh>
    <rPh sb="3" eb="6">
      <t>シヨウリョウ</t>
    </rPh>
    <rPh sb="7" eb="9">
      <t>ゼイヌキ</t>
    </rPh>
    <phoneticPr fontId="1"/>
  </si>
  <si>
    <t>下水道使用料（税込）</t>
    <rPh sb="0" eb="6">
      <t>ゲスイドウシヨウリョウ</t>
    </rPh>
    <rPh sb="7" eb="9">
      <t>ゼイコ</t>
    </rPh>
    <phoneticPr fontId="1"/>
  </si>
  <si>
    <t>上下水合計</t>
    <rPh sb="0" eb="5">
      <t>ジョウゲスイゴウケイ</t>
    </rPh>
    <phoneticPr fontId="1"/>
  </si>
  <si>
    <t>1～40㎥</t>
    <phoneticPr fontId="1"/>
  </si>
  <si>
    <t>業務用（20㎜以下）</t>
    <rPh sb="0" eb="3">
      <t>ギョウムヨウ</t>
    </rPh>
    <rPh sb="7" eb="9">
      <t>イカ</t>
    </rPh>
    <phoneticPr fontId="1"/>
  </si>
  <si>
    <t>業務用（25㎜以上）</t>
    <rPh sb="0" eb="3">
      <t>ギョウムヨウ</t>
    </rPh>
    <rPh sb="7" eb="9">
      <t>イジョウ</t>
    </rPh>
    <phoneticPr fontId="1"/>
  </si>
  <si>
    <t>201～600㎥</t>
    <phoneticPr fontId="1"/>
  </si>
  <si>
    <t>601～2000㎥</t>
    <phoneticPr fontId="1"/>
  </si>
  <si>
    <t>１か月</t>
    <rPh sb="2" eb="3">
      <t>ゲツ</t>
    </rPh>
    <phoneticPr fontId="1"/>
  </si>
  <si>
    <t>↓以下料金表</t>
    <rPh sb="1" eb="3">
      <t>イカ</t>
    </rPh>
    <rPh sb="3" eb="6">
      <t>リョウキンヒョウ</t>
    </rPh>
    <phoneticPr fontId="1"/>
  </si>
  <si>
    <t>メーター口径</t>
    <rPh sb="4" eb="6">
      <t>コウケイ</t>
    </rPh>
    <phoneticPr fontId="1"/>
  </si>
  <si>
    <t>使用水量</t>
    <rPh sb="0" eb="4">
      <t>シヨウスイリョウ</t>
    </rPh>
    <phoneticPr fontId="1"/>
  </si>
  <si>
    <t>mm</t>
    <phoneticPr fontId="1"/>
  </si>
  <si>
    <t>水道料金・下水道使用料　料金計算ツール</t>
    <rPh sb="0" eb="4">
      <t>スイドウリョウキン</t>
    </rPh>
    <rPh sb="5" eb="11">
      <t>ゲスイドウシヨウリョウ</t>
    </rPh>
    <rPh sb="12" eb="14">
      <t>リョウキン</t>
    </rPh>
    <rPh sb="14" eb="16">
      <t>ケイサン</t>
    </rPh>
    <phoneticPr fontId="1"/>
  </si>
  <si>
    <t>改定前</t>
    <rPh sb="0" eb="3">
      <t>カイテイマエ</t>
    </rPh>
    <phoneticPr fontId="1"/>
  </si>
  <si>
    <t>改定後</t>
    <rPh sb="0" eb="3">
      <t>カイテイゴ</t>
    </rPh>
    <phoneticPr fontId="1"/>
  </si>
  <si>
    <t>合計（税込）</t>
    <rPh sb="0" eb="2">
      <t>ゴウケイ</t>
    </rPh>
    <rPh sb="3" eb="5">
      <t>ゼイコ</t>
    </rPh>
    <phoneticPr fontId="1"/>
  </si>
  <si>
    <t>改定による差額</t>
    <rPh sb="0" eb="2">
      <t>カイテイ</t>
    </rPh>
    <rPh sb="5" eb="7">
      <t>サガク</t>
    </rPh>
    <phoneticPr fontId="1"/>
  </si>
  <si>
    <t>基本料金</t>
    <rPh sb="0" eb="4">
      <t>キホンリョウキン</t>
    </rPh>
    <phoneticPr fontId="1"/>
  </si>
  <si>
    <t>20㎜以下</t>
    <rPh sb="3" eb="5">
      <t>イカ</t>
    </rPh>
    <phoneticPr fontId="1"/>
  </si>
  <si>
    <t>25㎜</t>
    <phoneticPr fontId="1"/>
  </si>
  <si>
    <t>メーター口径</t>
    <rPh sb="4" eb="6">
      <t>コウケイ</t>
    </rPh>
    <phoneticPr fontId="1"/>
  </si>
  <si>
    <t>40㎜</t>
    <phoneticPr fontId="1"/>
  </si>
  <si>
    <t>50㎜</t>
    <phoneticPr fontId="1"/>
  </si>
  <si>
    <t>75㎜</t>
    <phoneticPr fontId="1"/>
  </si>
  <si>
    <t>100㎜</t>
    <phoneticPr fontId="1"/>
  </si>
  <si>
    <t>150㎜</t>
    <phoneticPr fontId="1"/>
  </si>
  <si>
    <t>200㎜</t>
    <phoneticPr fontId="1"/>
  </si>
  <si>
    <t>改定前</t>
    <rPh sb="0" eb="3">
      <t>カイテイマエ</t>
    </rPh>
    <phoneticPr fontId="1"/>
  </si>
  <si>
    <t>改定後</t>
    <rPh sb="0" eb="3">
      <t>カイテイゴ</t>
    </rPh>
    <phoneticPr fontId="1"/>
  </si>
  <si>
    <t>差額</t>
    <rPh sb="0" eb="2">
      <t>サガク</t>
    </rPh>
    <phoneticPr fontId="1"/>
  </si>
  <si>
    <t>※下水道を使用していない場合は、水道料金のみをご確認ください。</t>
    <rPh sb="1" eb="4">
      <t>ゲスイドウ</t>
    </rPh>
    <rPh sb="5" eb="7">
      <t>シヨウ</t>
    </rPh>
    <rPh sb="12" eb="14">
      <t>バアイ</t>
    </rPh>
    <rPh sb="16" eb="20">
      <t>スイドウリョウキン</t>
    </rPh>
    <rPh sb="24" eb="26">
      <t>カクニン</t>
    </rPh>
    <phoneticPr fontId="1"/>
  </si>
  <si>
    <t>※今回、下水道使用料の改定はありません。</t>
    <rPh sb="1" eb="3">
      <t>コンカイ</t>
    </rPh>
    <rPh sb="4" eb="7">
      <t>ゲスイドウ</t>
    </rPh>
    <rPh sb="7" eb="10">
      <t>シヨウリョウ</t>
    </rPh>
    <rPh sb="11" eb="13">
      <t>カイテイ</t>
    </rPh>
    <phoneticPr fontId="1"/>
  </si>
  <si>
    <t>水量区分</t>
    <rPh sb="0" eb="4">
      <t>スイリョウクブン</t>
    </rPh>
    <phoneticPr fontId="1"/>
  </si>
  <si>
    <t>－</t>
    <phoneticPr fontId="1"/>
  </si>
  <si>
    <r>
      <t>従量料金（１</t>
    </r>
    <r>
      <rPr>
        <b/>
        <sz val="10"/>
        <color theme="0"/>
        <rFont val="Yu Gothic"/>
        <family val="3"/>
        <charset val="128"/>
      </rPr>
      <t>㎥</t>
    </r>
    <r>
      <rPr>
        <b/>
        <sz val="10"/>
        <color theme="0"/>
        <rFont val="游ゴシック"/>
        <family val="2"/>
        <charset val="128"/>
        <scheme val="minor"/>
      </rPr>
      <t>につき）</t>
    </r>
    <rPh sb="0" eb="4">
      <t>ジュウリョウリョウキン</t>
    </rPh>
    <phoneticPr fontId="1"/>
  </si>
  <si>
    <t>★計算例（改定後料金）</t>
    <rPh sb="1" eb="4">
      <t>ケイサンレイ</t>
    </rPh>
    <rPh sb="5" eb="8">
      <t>カイテイゴ</t>
    </rPh>
    <rPh sb="8" eb="10">
      <t>リョウキン</t>
    </rPh>
    <phoneticPr fontId="1"/>
  </si>
  <si>
    <t>基本額</t>
    <rPh sb="0" eb="3">
      <t>キホンガク</t>
    </rPh>
    <phoneticPr fontId="1"/>
  </si>
  <si>
    <t>超過額（１㎥につき）</t>
    <rPh sb="0" eb="3">
      <t>チョウカガク</t>
    </rPh>
    <phoneticPr fontId="1"/>
  </si>
  <si>
    <t>1,001～2,000㎥</t>
    <phoneticPr fontId="1"/>
  </si>
  <si>
    <t>使用料</t>
    <rPh sb="0" eb="3">
      <t>シヨウリョウ</t>
    </rPh>
    <phoneticPr fontId="1"/>
  </si>
  <si>
    <t>水道料金</t>
    <rPh sb="0" eb="4">
      <t>スイドウリョウキン</t>
    </rPh>
    <phoneticPr fontId="1"/>
  </si>
  <si>
    <t>基本料金：</t>
    <rPh sb="0" eb="4">
      <t>キホンリョウキン</t>
    </rPh>
    <phoneticPr fontId="1"/>
  </si>
  <si>
    <t>従量料金：</t>
    <rPh sb="0" eb="4">
      <t>ジュウリョウリョウキン</t>
    </rPh>
    <phoneticPr fontId="1"/>
  </si>
  <si>
    <t>基本料金＋従量料金</t>
    <rPh sb="0" eb="4">
      <t>キホンリョウキン</t>
    </rPh>
    <rPh sb="5" eb="9">
      <t>ジュウリョウリョウキン</t>
    </rPh>
    <phoneticPr fontId="1"/>
  </si>
  <si>
    <t>水道料金（税込）</t>
    <rPh sb="0" eb="4">
      <t>スイドウリョウキン</t>
    </rPh>
    <rPh sb="5" eb="7">
      <t>ゼイコ</t>
    </rPh>
    <phoneticPr fontId="1"/>
  </si>
  <si>
    <t>消費税（10％）</t>
    <rPh sb="0" eb="3">
      <t>ショウヒゼイ</t>
    </rPh>
    <phoneticPr fontId="1"/>
  </si>
  <si>
    <t>下水道使用料</t>
    <rPh sb="0" eb="6">
      <t>ゲスイドウシヨウリョウ</t>
    </rPh>
    <phoneticPr fontId="1"/>
  </si>
  <si>
    <t>基本額：</t>
    <rPh sb="0" eb="2">
      <t>キホン</t>
    </rPh>
    <rPh sb="2" eb="3">
      <t>ガク</t>
    </rPh>
    <phoneticPr fontId="1"/>
  </si>
  <si>
    <t>超過額：</t>
    <rPh sb="0" eb="3">
      <t>チョウカガク</t>
    </rPh>
    <phoneticPr fontId="1"/>
  </si>
  <si>
    <t>基本額＋超過額</t>
    <rPh sb="0" eb="3">
      <t>キホンガク</t>
    </rPh>
    <rPh sb="4" eb="7">
      <t>チョウカガク</t>
    </rPh>
    <phoneticPr fontId="1"/>
  </si>
  <si>
    <t>下水道使用料（税込）</t>
    <rPh sb="0" eb="3">
      <t>ゲスイドウ</t>
    </rPh>
    <rPh sb="3" eb="6">
      <t>シヨウリョウ</t>
    </rPh>
    <rPh sb="7" eb="9">
      <t>ゼイコ</t>
    </rPh>
    <phoneticPr fontId="1"/>
  </si>
  <si>
    <t>水道料金＋下水道使用料</t>
    <rPh sb="0" eb="4">
      <t>スイドウリョウキン</t>
    </rPh>
    <rPh sb="5" eb="11">
      <t>ゲスイドウシヨウリョウ</t>
    </rPh>
    <phoneticPr fontId="1"/>
  </si>
  <si>
    <t>請求額（税込）</t>
    <rPh sb="0" eb="3">
      <t>セイキュウガク</t>
    </rPh>
    <rPh sb="4" eb="6">
      <t>ゼイコ</t>
    </rPh>
    <phoneticPr fontId="1"/>
  </si>
  <si>
    <r>
      <rPr>
        <b/>
        <sz val="11"/>
        <color rgb="FFC00000"/>
        <rFont val="游ゴシック"/>
        <family val="3"/>
        <charset val="128"/>
        <scheme val="minor"/>
      </rPr>
      <t>「メーター口径」</t>
    </r>
    <r>
      <rPr>
        <b/>
        <sz val="11"/>
        <color theme="2" tint="-0.499984740745262"/>
        <rFont val="游ゴシック"/>
        <family val="3"/>
        <charset val="128"/>
        <scheme val="minor"/>
      </rPr>
      <t>と</t>
    </r>
    <r>
      <rPr>
        <b/>
        <sz val="11"/>
        <color rgb="FFC00000"/>
        <rFont val="游ゴシック"/>
        <family val="3"/>
        <charset val="128"/>
        <scheme val="minor"/>
      </rPr>
      <t>「使用水量」</t>
    </r>
    <r>
      <rPr>
        <b/>
        <sz val="11"/>
        <color theme="2" tint="-0.499984740745262"/>
        <rFont val="游ゴシック"/>
        <family val="3"/>
        <charset val="128"/>
        <scheme val="minor"/>
      </rPr>
      <t>を入力してください。</t>
    </r>
    <rPh sb="5" eb="7">
      <t>コウケイ</t>
    </rPh>
    <rPh sb="10" eb="14">
      <t>シヨウスイリョウ</t>
    </rPh>
    <rPh sb="16" eb="18">
      <t>ニュウリョク</t>
    </rPh>
    <phoneticPr fontId="1"/>
  </si>
  <si>
    <t>一般用１か月</t>
    <rPh sb="0" eb="3">
      <t>イッパンヨウ</t>
    </rPh>
    <rPh sb="5" eb="6">
      <t>ゲツ</t>
    </rPh>
    <phoneticPr fontId="1"/>
  </si>
  <si>
    <t>１か月分の料金を計算できます。</t>
    <rPh sb="2" eb="4">
      <t>ゲツブン</t>
    </rPh>
    <rPh sb="5" eb="7">
      <t>リョウキン</t>
    </rPh>
    <rPh sb="8" eb="10">
      <t>ケイサン</t>
    </rPh>
    <phoneticPr fontId="1"/>
  </si>
  <si>
    <t>1～5㎥(口径20㎜以下)</t>
    <rPh sb="5" eb="7">
      <t>コウケイ</t>
    </rPh>
    <rPh sb="10" eb="12">
      <t>イカ</t>
    </rPh>
    <phoneticPr fontId="1"/>
  </si>
  <si>
    <t>6～10㎥(口径20㎜以下)</t>
    <rPh sb="6" eb="8">
      <t>コウケイ</t>
    </rPh>
    <rPh sb="11" eb="13">
      <t>イカ</t>
    </rPh>
    <phoneticPr fontId="1"/>
  </si>
  <si>
    <t>★水道料金表（一般用１か月・税抜）</t>
    <rPh sb="1" eb="6">
      <t>スイドウリョウキンヒョウ</t>
    </rPh>
    <rPh sb="7" eb="10">
      <t>イッパンヨウ</t>
    </rPh>
    <rPh sb="12" eb="13">
      <t>ゲツ</t>
    </rPh>
    <rPh sb="14" eb="16">
      <t>ゼイヌ</t>
    </rPh>
    <phoneticPr fontId="1"/>
  </si>
  <si>
    <t>★下水道使用料表（１か月・税抜）</t>
    <rPh sb="1" eb="4">
      <t>ゲスイドウ</t>
    </rPh>
    <rPh sb="4" eb="7">
      <t>シヨウリョウ</t>
    </rPh>
    <rPh sb="7" eb="8">
      <t>ヒョウ</t>
    </rPh>
    <rPh sb="11" eb="12">
      <t>ゲツ</t>
    </rPh>
    <rPh sb="13" eb="15">
      <t>ゼイヌ</t>
    </rPh>
    <phoneticPr fontId="1"/>
  </si>
  <si>
    <r>
      <t xml:space="preserve">一般汚水
</t>
    </r>
    <r>
      <rPr>
        <sz val="9"/>
        <color theme="1"/>
        <rFont val="游ゴシック"/>
        <family val="3"/>
        <charset val="128"/>
        <scheme val="minor"/>
      </rPr>
      <t>（0～5</t>
    </r>
    <r>
      <rPr>
        <sz val="9"/>
        <color theme="1"/>
        <rFont val="Yu Gothic"/>
        <family val="3"/>
        <charset val="128"/>
      </rPr>
      <t>㎥</t>
    </r>
    <r>
      <rPr>
        <sz val="9"/>
        <color theme="1"/>
        <rFont val="游ゴシック"/>
        <family val="3"/>
        <charset val="128"/>
        <scheme val="minor"/>
      </rPr>
      <t>）</t>
    </r>
    <rPh sb="0" eb="4">
      <t>イッパンオスイ</t>
    </rPh>
    <phoneticPr fontId="1"/>
  </si>
  <si>
    <t>501～1,000㎥</t>
    <phoneticPr fontId="1"/>
  </si>
  <si>
    <t>2,001㎥～</t>
    <phoneticPr fontId="1"/>
  </si>
  <si>
    <t>2,200円</t>
    <rPh sb="5" eb="6">
      <t>エン</t>
    </rPh>
    <phoneticPr fontId="1"/>
  </si>
  <si>
    <r>
      <t>メーター口径：25㎜　　使用水量（１か月）：40</t>
    </r>
    <r>
      <rPr>
        <sz val="11"/>
        <color theme="1"/>
        <rFont val="Yu Gothic"/>
        <family val="3"/>
        <charset val="128"/>
      </rPr>
      <t>㎥</t>
    </r>
    <r>
      <rPr>
        <sz val="11"/>
        <color theme="1"/>
        <rFont val="游ゴシック"/>
        <family val="2"/>
        <charset val="128"/>
        <scheme val="minor"/>
      </rPr>
      <t>の場合</t>
    </r>
    <rPh sb="4" eb="6">
      <t>コウケイ</t>
    </rPh>
    <rPh sb="12" eb="16">
      <t>シヨウスイリョウ</t>
    </rPh>
    <rPh sb="19" eb="20">
      <t>ゲツ</t>
    </rPh>
    <rPh sb="26" eb="28">
      <t>バアイ</t>
    </rPh>
    <phoneticPr fontId="1"/>
  </si>
  <si>
    <r>
      <t>1～20</t>
    </r>
    <r>
      <rPr>
        <sz val="11"/>
        <color theme="1"/>
        <rFont val="Yu Gothic"/>
        <family val="3"/>
        <charset val="128"/>
      </rPr>
      <t>㎥</t>
    </r>
    <r>
      <rPr>
        <sz val="11"/>
        <color theme="1"/>
        <rFont val="游ゴシック"/>
        <family val="2"/>
        <charset val="128"/>
      </rPr>
      <t xml:space="preserve">    165円×20㎥＝3,300円</t>
    </r>
    <rPh sb="12" eb="13">
      <t>エン</t>
    </rPh>
    <rPh sb="23" eb="24">
      <t>エン</t>
    </rPh>
    <phoneticPr fontId="1"/>
  </si>
  <si>
    <r>
      <t>21～30</t>
    </r>
    <r>
      <rPr>
        <sz val="11"/>
        <color theme="1"/>
        <rFont val="Yu Gothic"/>
        <family val="3"/>
        <charset val="128"/>
      </rPr>
      <t>㎥　</t>
    </r>
    <r>
      <rPr>
        <sz val="11"/>
        <color theme="1"/>
        <rFont val="游ゴシック"/>
        <family val="2"/>
        <charset val="128"/>
      </rPr>
      <t>180円×10㎥＝1,800円</t>
    </r>
    <r>
      <rPr>
        <sz val="11"/>
        <color theme="1"/>
        <rFont val="游ゴシック"/>
        <family val="2"/>
        <charset val="128"/>
        <scheme val="minor"/>
      </rPr>
      <t/>
    </r>
    <rPh sb="10" eb="11">
      <t>エン</t>
    </rPh>
    <rPh sb="21" eb="22">
      <t>エン</t>
    </rPh>
    <phoneticPr fontId="1"/>
  </si>
  <si>
    <r>
      <t>31～40</t>
    </r>
    <r>
      <rPr>
        <sz val="11"/>
        <color theme="1"/>
        <rFont val="Yu Gothic"/>
        <family val="3"/>
        <charset val="128"/>
      </rPr>
      <t>㎥　</t>
    </r>
    <r>
      <rPr>
        <sz val="11"/>
        <color theme="1"/>
        <rFont val="游ゴシック"/>
        <family val="2"/>
        <charset val="128"/>
      </rPr>
      <t>225円×10㎥＝2,250円</t>
    </r>
    <r>
      <rPr>
        <sz val="11"/>
        <color theme="1"/>
        <rFont val="游ゴシック"/>
        <family val="2"/>
        <charset val="128"/>
        <scheme val="minor"/>
      </rPr>
      <t/>
    </r>
    <rPh sb="10" eb="11">
      <t>エン</t>
    </rPh>
    <rPh sb="21" eb="22">
      <t>エン</t>
    </rPh>
    <phoneticPr fontId="1"/>
  </si>
  <si>
    <t xml:space="preserve"> 7,350円</t>
    <rPh sb="6" eb="7">
      <t>エン</t>
    </rPh>
    <phoneticPr fontId="1"/>
  </si>
  <si>
    <t>9,550円</t>
    <rPh sb="5" eb="6">
      <t>エン</t>
    </rPh>
    <phoneticPr fontId="1"/>
  </si>
  <si>
    <t>955円</t>
    <rPh sb="3" eb="4">
      <t>エン</t>
    </rPh>
    <phoneticPr fontId="1"/>
  </si>
  <si>
    <t>10,505円</t>
    <rPh sb="6" eb="7">
      <t>エン</t>
    </rPh>
    <phoneticPr fontId="1"/>
  </si>
  <si>
    <t>14,795円</t>
    <rPh sb="6" eb="7">
      <t>エン</t>
    </rPh>
    <phoneticPr fontId="1"/>
  </si>
  <si>
    <t>500円</t>
    <rPh sb="3" eb="4">
      <t>エン</t>
    </rPh>
    <phoneticPr fontId="1"/>
  </si>
  <si>
    <r>
      <t>6～10</t>
    </r>
    <r>
      <rPr>
        <sz val="11"/>
        <color theme="1"/>
        <rFont val="Yu Gothic"/>
        <family val="3"/>
        <charset val="128"/>
      </rPr>
      <t>㎥</t>
    </r>
    <r>
      <rPr>
        <sz val="11"/>
        <color theme="1"/>
        <rFont val="游ゴシック"/>
        <family val="2"/>
        <charset val="128"/>
      </rPr>
      <t xml:space="preserve">      20円×  5㎥＝   100円</t>
    </r>
    <rPh sb="13" eb="14">
      <t>エン</t>
    </rPh>
    <rPh sb="26" eb="27">
      <t>エン</t>
    </rPh>
    <phoneticPr fontId="1"/>
  </si>
  <si>
    <r>
      <t>11～30</t>
    </r>
    <r>
      <rPr>
        <sz val="11"/>
        <color theme="1"/>
        <rFont val="Yu Gothic"/>
        <family val="3"/>
        <charset val="128"/>
      </rPr>
      <t>㎥　</t>
    </r>
    <r>
      <rPr>
        <sz val="11"/>
        <color theme="1"/>
        <rFont val="游ゴシック"/>
        <family val="2"/>
        <charset val="128"/>
      </rPr>
      <t>100円×20㎥＝2,000円</t>
    </r>
    <r>
      <rPr>
        <sz val="11"/>
        <color theme="1"/>
        <rFont val="游ゴシック"/>
        <family val="2"/>
        <charset val="128"/>
        <scheme val="minor"/>
      </rPr>
      <t/>
    </r>
    <rPh sb="10" eb="11">
      <t>エン</t>
    </rPh>
    <rPh sb="21" eb="22">
      <t>エン</t>
    </rPh>
    <phoneticPr fontId="1"/>
  </si>
  <si>
    <r>
      <t>31～40</t>
    </r>
    <r>
      <rPr>
        <sz val="11"/>
        <color theme="1"/>
        <rFont val="Yu Gothic"/>
        <family val="3"/>
        <charset val="128"/>
      </rPr>
      <t>㎥　</t>
    </r>
    <r>
      <rPr>
        <sz val="11"/>
        <color theme="1"/>
        <rFont val="游ゴシック"/>
        <family val="2"/>
        <charset val="128"/>
      </rPr>
      <t>130円×10㎥＝1,300円</t>
    </r>
    <r>
      <rPr>
        <sz val="11"/>
        <color theme="1"/>
        <rFont val="游ゴシック"/>
        <family val="2"/>
        <charset val="128"/>
        <scheme val="minor"/>
      </rPr>
      <t/>
    </r>
    <rPh sb="10" eb="11">
      <t>エン</t>
    </rPh>
    <rPh sb="21" eb="22">
      <t>エン</t>
    </rPh>
    <phoneticPr fontId="1"/>
  </si>
  <si>
    <t>3,400円</t>
    <rPh sb="5" eb="6">
      <t>エン</t>
    </rPh>
    <phoneticPr fontId="1"/>
  </si>
  <si>
    <t>3,900円</t>
    <rPh sb="5" eb="6">
      <t>エン</t>
    </rPh>
    <phoneticPr fontId="1"/>
  </si>
  <si>
    <t>390円</t>
    <rPh sb="3" eb="4">
      <t>エン</t>
    </rPh>
    <phoneticPr fontId="1"/>
  </si>
  <si>
    <t>4,290円</t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</si>
</sst>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\+#,##0&quot;円&quot;"/>
  </numFmts>
  <fonts count="5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4" tint="-0.499984740745262"/>
      <name val="游ゴシック"/>
      <family val="3"/>
      <charset val="128"/>
      <scheme val="minor"/>
    </font>
    <font>
      <b/>
      <sz val="11"/>
      <color theme="5" tint="-0.499984740745262"/>
      <name val="游ゴシック"/>
      <family val="3"/>
      <charset val="128"/>
      <scheme val="minor"/>
    </font>
    <font>
      <b/>
      <sz val="11"/>
      <color theme="7" tint="-0.499984740745262"/>
      <name val="游ゴシック"/>
      <family val="3"/>
      <charset val="128"/>
      <scheme val="minor"/>
    </font>
    <font>
      <sz val="11"/>
      <color theme="4" tint="-0.499984740745262"/>
      <name val="游ゴシック"/>
      <family val="3"/>
      <charset val="128"/>
      <scheme val="minor"/>
    </font>
    <font>
      <b/>
      <sz val="11"/>
      <color theme="7" tint="0.79998168889431442"/>
      <name val="游ゴシック"/>
      <family val="3"/>
      <charset val="128"/>
      <scheme val="minor"/>
    </font>
    <font>
      <b/>
      <sz val="11"/>
      <color theme="5" tint="0.79998168889431442"/>
      <name val="游ゴシック"/>
      <family val="3"/>
      <charset val="128"/>
      <scheme val="minor"/>
    </font>
    <font>
      <b/>
      <sz val="11"/>
      <color theme="4" tint="0.7999816888943144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9" tint="-0.499984740745262"/>
      <name val="游ゴシック"/>
      <family val="3"/>
      <charset val="128"/>
      <scheme val="minor"/>
    </font>
    <font>
      <sz val="11"/>
      <color theme="9" tint="-0.499984740745262"/>
      <name val="游ゴシック"/>
      <family val="3"/>
      <charset val="128"/>
      <scheme val="minor"/>
    </font>
    <font>
      <b/>
      <sz val="11"/>
      <color theme="9" tint="0.79998168889431442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0"/>
      <color theme="7" tint="-0.499984740745262"/>
      <name val="游ゴシック"/>
      <family val="3"/>
      <charset val="128"/>
      <scheme val="minor"/>
    </font>
    <font>
      <b/>
      <sz val="10"/>
      <color theme="4" tint="-0.499984740745262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theme="0"/>
      <name val="游ゴシック"/>
      <family val="2"/>
      <charset val="128"/>
      <scheme val="minor"/>
    </font>
    <font>
      <b/>
      <sz val="10"/>
      <color theme="0"/>
      <name val="Yu Gothic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9"/>
      <color theme="1"/>
      <name val="Yu Gothic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Yu Gothic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sz val="11"/>
      <color theme="2" tint="-0.499984740745262"/>
      <name val="游ゴシック"/>
      <family val="2"/>
      <charset val="128"/>
      <scheme val="minor"/>
    </font>
    <font>
      <sz val="11"/>
      <color theme="2" tint="-0.499984740745262"/>
      <name val="游ゴシック"/>
      <family val="3"/>
      <charset val="128"/>
      <scheme val="minor"/>
    </font>
    <font>
      <b/>
      <sz val="11"/>
      <color theme="2" tint="-0.499984740745262"/>
      <name val="游ゴシック"/>
      <family val="3"/>
      <charset val="128"/>
      <scheme val="minor"/>
    </font>
    <font>
      <b/>
      <sz val="14"/>
      <color theme="2" tint="-0.499984740745262"/>
      <name val="游ゴシック"/>
      <family val="3"/>
      <charset val="128"/>
      <scheme val="minor"/>
    </font>
    <font>
      <b/>
      <sz val="14"/>
      <color theme="2" tint="-0.499984740745262"/>
      <name val="Yu Gothic UI"/>
      <family val="3"/>
      <charset val="128"/>
    </font>
    <font>
      <b/>
      <sz val="12"/>
      <color theme="2" tint="-0.499984740745262"/>
      <name val="游ゴシック"/>
      <family val="3"/>
      <charset val="128"/>
      <scheme val="minor"/>
    </font>
    <font>
      <b/>
      <sz val="22"/>
      <color theme="2" tint="-0.499984740745262"/>
      <name val="游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rgb="FFFCE9BA"/>
        <bgColor indexed="64"/>
      </patternFill>
    </fill>
    <fill>
      <patternFill patternType="solid">
        <fgColor rgb="FFF8B96C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dotted">
        <color theme="7" tint="-0.499984740745262"/>
      </bottom>
      <diagonal/>
    </border>
    <border>
      <left/>
      <right/>
      <top style="dotted">
        <color theme="7" tint="-0.499984740745262"/>
      </top>
      <bottom style="dotted">
        <color theme="7" tint="-0.499984740745262"/>
      </bottom>
      <diagonal/>
    </border>
    <border>
      <left/>
      <right/>
      <top/>
      <bottom style="dotted">
        <color theme="4" tint="-0.499984740745262"/>
      </bottom>
      <diagonal/>
    </border>
    <border>
      <left/>
      <right/>
      <top style="dotted">
        <color theme="4" tint="-0.499984740745262"/>
      </top>
      <bottom style="dott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dotted">
        <color theme="5" tint="-0.499984740745262"/>
      </bottom>
      <diagonal/>
    </border>
    <border>
      <left/>
      <right/>
      <top style="dotted">
        <color theme="5" tint="-0.499984740745262"/>
      </top>
      <bottom style="dotted">
        <color theme="5" tint="-0.499984740745262"/>
      </bottom>
      <diagonal/>
    </border>
    <border>
      <left/>
      <right/>
      <top style="thin">
        <color theme="4" tint="-0.499984740745262"/>
      </top>
      <bottom style="dotted">
        <color theme="9" tint="-0.499984740745262"/>
      </bottom>
      <diagonal/>
    </border>
    <border>
      <left/>
      <right/>
      <top style="dotted">
        <color theme="9" tint="-0.499984740745262"/>
      </top>
      <bottom style="dotted">
        <color theme="9" tint="-0.499984740745262"/>
      </bottom>
      <diagonal/>
    </border>
    <border>
      <left/>
      <right/>
      <top/>
      <bottom style="dotted">
        <color theme="5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/>
      <top/>
      <bottom style="double">
        <color theme="4" tint="-0.499984740745262"/>
      </bottom>
      <diagonal/>
    </border>
    <border>
      <left/>
      <right/>
      <top/>
      <bottom style="double">
        <color theme="4" tint="-0.499984740745262"/>
      </bottom>
      <diagonal/>
    </border>
    <border>
      <left/>
      <right style="medium">
        <color theme="4" tint="-0.499984740745262"/>
      </right>
      <top/>
      <bottom style="double">
        <color theme="4" tint="-0.499984740745262"/>
      </bottom>
      <diagonal/>
    </border>
    <border>
      <left style="thick">
        <color theme="5" tint="-0.499984740745262"/>
      </left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/>
      <bottom style="double">
        <color theme="9" tint="-0.499984740745262"/>
      </bottom>
      <diagonal/>
    </border>
    <border>
      <left/>
      <right style="medium">
        <color theme="9" tint="-0.499984740745262"/>
      </right>
      <top/>
      <bottom style="double">
        <color theme="9" tint="-0.499984740745262"/>
      </bottom>
      <diagonal/>
    </border>
    <border>
      <left style="thick">
        <color rgb="FFCCCCFF"/>
      </left>
      <right/>
      <top style="thick">
        <color rgb="FFCCCCFF"/>
      </top>
      <bottom/>
      <diagonal/>
    </border>
    <border>
      <left/>
      <right/>
      <top style="thick">
        <color rgb="FFCCCCFF"/>
      </top>
      <bottom/>
      <diagonal/>
    </border>
    <border>
      <left/>
      <right style="thick">
        <color rgb="FFCCCCFF"/>
      </right>
      <top style="thick">
        <color rgb="FFCCCCFF"/>
      </top>
      <bottom/>
      <diagonal/>
    </border>
    <border>
      <left style="thick">
        <color rgb="FFCCCCFF"/>
      </left>
      <right/>
      <top/>
      <bottom/>
      <diagonal/>
    </border>
    <border>
      <left/>
      <right style="thick">
        <color rgb="FFCCCCFF"/>
      </right>
      <top/>
      <bottom/>
      <diagonal/>
    </border>
    <border>
      <left style="thick">
        <color rgb="FFCCCCFF"/>
      </left>
      <right/>
      <top/>
      <bottom style="thick">
        <color rgb="FFCCCCFF"/>
      </bottom>
      <diagonal/>
    </border>
    <border>
      <left/>
      <right/>
      <top/>
      <bottom style="thick">
        <color rgb="FFCCCCFF"/>
      </bottom>
      <diagonal/>
    </border>
    <border>
      <left/>
      <right style="thick">
        <color rgb="FFCCCCFF"/>
      </right>
      <top/>
      <bottom style="thick">
        <color rgb="FFCCCCFF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double">
        <color theme="7" tint="-0.499984740745262"/>
      </bottom>
      <diagonal/>
    </border>
    <border>
      <left/>
      <right/>
      <top style="thin">
        <color theme="4" tint="-0.499984740745262"/>
      </top>
      <bottom style="medium">
        <color theme="4" tint="-0.499984740745262"/>
      </bottom>
      <diagonal/>
    </border>
    <border>
      <left/>
      <right/>
      <top style="thin">
        <color theme="7" tint="-0.499984740745262"/>
      </top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/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thin">
        <color theme="7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7" tint="-0.499984740745262"/>
      </top>
      <bottom style="dotted">
        <color theme="7" tint="-0.499984740745262"/>
      </bottom>
      <diagonal/>
    </border>
    <border>
      <left/>
      <right/>
      <top style="medium">
        <color theme="4" tint="-0.499984740745262"/>
      </top>
      <bottom style="dotted">
        <color theme="4" tint="-0.499984740745262"/>
      </bottom>
      <diagonal/>
    </border>
    <border>
      <left/>
      <right/>
      <top style="dotted">
        <color theme="4" tint="-0.499984740745262"/>
      </top>
      <bottom style="medium">
        <color theme="4" tint="-0.499984740745262"/>
      </bottom>
      <diagonal/>
    </border>
    <border>
      <left/>
      <right/>
      <top/>
      <bottom style="double">
        <color theme="5" tint="-0.499984740745262"/>
      </bottom>
      <diagonal/>
    </border>
    <border>
      <left/>
      <right/>
      <top style="dotted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rgb="FFFCE9BA"/>
      </left>
      <right style="thin">
        <color rgb="FFFCE9BA"/>
      </right>
      <top style="thin">
        <color rgb="FFFCE9BA"/>
      </top>
      <bottom/>
      <diagonal/>
    </border>
    <border>
      <left/>
      <right style="thin">
        <color rgb="FFFCE9BA"/>
      </right>
      <top style="thin">
        <color rgb="FFFCE9BA"/>
      </top>
      <bottom/>
      <diagonal/>
    </border>
    <border>
      <left style="thin">
        <color rgb="FFFCE9BA"/>
      </left>
      <right/>
      <top style="thin">
        <color rgb="FFFCE9BA"/>
      </top>
      <bottom/>
      <diagonal/>
    </border>
    <border>
      <left style="thick">
        <color rgb="FFF8B96C"/>
      </left>
      <right/>
      <top style="thick">
        <color rgb="FFF8B96C"/>
      </top>
      <bottom/>
      <diagonal/>
    </border>
    <border>
      <left/>
      <right/>
      <top style="thick">
        <color rgb="FFF8B96C"/>
      </top>
      <bottom/>
      <diagonal/>
    </border>
    <border>
      <left/>
      <right style="thick">
        <color rgb="FFF8B96C"/>
      </right>
      <top style="thick">
        <color rgb="FFF8B96C"/>
      </top>
      <bottom/>
      <diagonal/>
    </border>
    <border>
      <left style="thick">
        <color rgb="FFF8B96C"/>
      </left>
      <right/>
      <top/>
      <bottom style="thick">
        <color rgb="FFF8B96C"/>
      </bottom>
      <diagonal/>
    </border>
    <border>
      <left/>
      <right/>
      <top/>
      <bottom style="thick">
        <color rgb="FFF8B96C"/>
      </bottom>
      <diagonal/>
    </border>
    <border>
      <left/>
      <right style="thick">
        <color rgb="FFF8B96C"/>
      </right>
      <top/>
      <bottom style="thick">
        <color rgb="FFF8B96C"/>
      </bottom>
      <diagonal/>
    </border>
    <border>
      <left style="thick">
        <color rgb="FFF8B96C"/>
      </left>
      <right/>
      <top/>
      <bottom/>
      <diagonal/>
    </border>
    <border>
      <left/>
      <right style="thick">
        <color rgb="FFF8B96C"/>
      </right>
      <top/>
      <bottom/>
      <diagonal/>
    </border>
    <border>
      <left/>
      <right style="thick">
        <color rgb="FFF8B96C"/>
      </right>
      <top style="thick">
        <color rgb="FFF8B96C"/>
      </top>
      <bottom style="thick">
        <color rgb="FFF8B96C"/>
      </bottom>
      <diagonal/>
    </border>
    <border>
      <left style="thick">
        <color rgb="FFF8B96C"/>
      </left>
      <right style="thick">
        <color rgb="FFF8B96C"/>
      </right>
      <top/>
      <bottom style="thick">
        <color rgb="FFF8B96C"/>
      </bottom>
      <diagonal/>
    </border>
    <border>
      <left style="thick">
        <color rgb="FFFCE9BA"/>
      </left>
      <right style="thin">
        <color rgb="FFFCE9BA"/>
      </right>
      <top style="thick">
        <color rgb="FFFCE9BA"/>
      </top>
      <bottom style="thin">
        <color rgb="FFFCE9BA"/>
      </bottom>
      <diagonal/>
    </border>
    <border>
      <left style="thin">
        <color rgb="FFFCE9BA"/>
      </left>
      <right style="thin">
        <color rgb="FFFCE9BA"/>
      </right>
      <top style="thick">
        <color rgb="FFFCE9BA"/>
      </top>
      <bottom style="thin">
        <color rgb="FFFCE9BA"/>
      </bottom>
      <diagonal/>
    </border>
    <border>
      <left style="thin">
        <color rgb="FFFCE9BA"/>
      </left>
      <right style="thick">
        <color rgb="FFFCE9BA"/>
      </right>
      <top style="thick">
        <color rgb="FFFCE9BA"/>
      </top>
      <bottom style="thin">
        <color rgb="FFFCE9BA"/>
      </bottom>
      <diagonal/>
    </border>
    <border>
      <left style="thick">
        <color rgb="FFFCE9BA"/>
      </left>
      <right style="thin">
        <color rgb="FFFCE9BA"/>
      </right>
      <top style="thin">
        <color rgb="FFFCE9BA"/>
      </top>
      <bottom style="thick">
        <color rgb="FFFCE9BA"/>
      </bottom>
      <diagonal/>
    </border>
    <border>
      <left style="thin">
        <color rgb="FFFCE9BA"/>
      </left>
      <right style="thin">
        <color rgb="FFFCE9BA"/>
      </right>
      <top style="thin">
        <color rgb="FFFCE9BA"/>
      </top>
      <bottom style="thick">
        <color rgb="FFFCE9BA"/>
      </bottom>
      <diagonal/>
    </border>
    <border>
      <left style="thin">
        <color rgb="FFFCE9BA"/>
      </left>
      <right style="thick">
        <color rgb="FFFCE9BA"/>
      </right>
      <top style="thin">
        <color rgb="FFFCE9BA"/>
      </top>
      <bottom style="thick">
        <color rgb="FFFCE9BA"/>
      </bottom>
      <diagonal/>
    </border>
    <border>
      <left style="thin">
        <color rgb="FFFCE9BA"/>
      </left>
      <right/>
      <top style="thin">
        <color rgb="FFFCE9BA"/>
      </top>
      <bottom style="thick">
        <color rgb="FFFCE9BA"/>
      </bottom>
      <diagonal/>
    </border>
    <border>
      <left/>
      <right style="thick">
        <color rgb="FFFCE9BA"/>
      </right>
      <top style="thin">
        <color rgb="FFFCE9BA"/>
      </top>
      <bottom style="thick">
        <color rgb="FFFCE9BA"/>
      </bottom>
      <diagonal/>
    </border>
    <border>
      <left style="thin">
        <color rgb="FFFCE9BA"/>
      </left>
      <right style="thin">
        <color rgb="FFFCE9BA"/>
      </right>
      <top style="thick">
        <color rgb="FFFCE9BA"/>
      </top>
      <bottom/>
      <diagonal/>
    </border>
    <border>
      <left style="thin">
        <color rgb="FFFCE9BA"/>
      </left>
      <right style="thick">
        <color rgb="FFFCE9BA"/>
      </right>
      <top style="thin">
        <color rgb="FFFCE9BA"/>
      </top>
      <bottom/>
      <diagonal/>
    </border>
    <border>
      <left/>
      <right style="thin">
        <color rgb="FFFCE9BA"/>
      </right>
      <top style="thin">
        <color rgb="FFFCE9BA"/>
      </top>
      <bottom style="thick">
        <color rgb="FFFCE9BA"/>
      </bottom>
      <diagonal/>
    </border>
    <border>
      <left/>
      <right style="thick">
        <color rgb="FFFCE9BA"/>
      </right>
      <top style="thin">
        <color rgb="FFFCE9BA"/>
      </top>
      <bottom/>
      <diagonal/>
    </border>
    <border>
      <left style="thick">
        <color rgb="FFFCE9BA"/>
      </left>
      <right style="thin">
        <color rgb="FFFCE9BA"/>
      </right>
      <top style="thin">
        <color rgb="FFFCE9BA"/>
      </top>
      <bottom/>
      <diagonal/>
    </border>
    <border>
      <left style="thick">
        <color rgb="FFFCE9BA"/>
      </left>
      <right style="thin">
        <color rgb="FFFCE9BA"/>
      </right>
      <top style="thick">
        <color rgb="FFFCE9BA"/>
      </top>
      <bottom/>
      <diagonal/>
    </border>
    <border>
      <left style="thin">
        <color rgb="FFFCE9BA"/>
      </left>
      <right style="thick">
        <color rgb="FFFCE9BA"/>
      </right>
      <top style="thick">
        <color rgb="FFFCE9BA"/>
      </top>
      <bottom/>
      <diagonal/>
    </border>
    <border>
      <left/>
      <right style="thin">
        <color rgb="FFFCE9BA"/>
      </right>
      <top style="thick">
        <color rgb="FFFCE9BA"/>
      </top>
      <bottom style="thin">
        <color rgb="FFFCE9BA"/>
      </bottom>
      <diagonal/>
    </border>
    <border>
      <left style="thin">
        <color rgb="FFFCE9BA"/>
      </left>
      <right/>
      <top style="thick">
        <color rgb="FFFCE9BA"/>
      </top>
      <bottom style="thin">
        <color rgb="FFFCE9BA"/>
      </bottom>
      <diagonal/>
    </border>
    <border>
      <left/>
      <right style="thick">
        <color rgb="FFFCE9BA"/>
      </right>
      <top style="thick">
        <color rgb="FFFCE9BA"/>
      </top>
      <bottom style="thin">
        <color rgb="FFFCE9BA"/>
      </bottom>
      <diagonal/>
    </border>
    <border>
      <left style="thick">
        <color rgb="FFFCE9BA"/>
      </left>
      <right style="thin">
        <color rgb="FFFCE9BA"/>
      </right>
      <top/>
      <bottom/>
      <diagonal/>
    </border>
    <border>
      <left/>
      <right style="thin">
        <color rgb="FFFCE9BA"/>
      </right>
      <top style="thick">
        <color rgb="FFFCE9BA"/>
      </top>
      <bottom/>
      <diagonal/>
    </border>
    <border>
      <left style="thin">
        <color rgb="FFFCE9BA"/>
      </left>
      <right/>
      <top style="thick">
        <color rgb="FFFCE9BA"/>
      </top>
      <bottom/>
      <diagonal/>
    </border>
    <border>
      <left/>
      <right style="thick">
        <color rgb="FFFCE9BA"/>
      </right>
      <top style="thick">
        <color rgb="FFFCE9BA"/>
      </top>
      <bottom/>
      <diagonal/>
    </border>
    <border>
      <left style="thick">
        <color rgb="FFFCE9BA"/>
      </left>
      <right style="thin">
        <color rgb="FFFCE9BA"/>
      </right>
      <top style="thick">
        <color rgb="FFFCE9BA"/>
      </top>
      <bottom style="thick">
        <color rgb="FFF8B96C"/>
      </bottom>
      <diagonal/>
    </border>
    <border>
      <left style="thin">
        <color rgb="FFFCE9BA"/>
      </left>
      <right style="thin">
        <color rgb="FFFCE9BA"/>
      </right>
      <top style="thick">
        <color rgb="FFFCE9BA"/>
      </top>
      <bottom style="thick">
        <color rgb="FFF8B96C"/>
      </bottom>
      <diagonal/>
    </border>
    <border>
      <left style="thin">
        <color rgb="FFFCE9BA"/>
      </left>
      <right style="thick">
        <color rgb="FFFCE9BA"/>
      </right>
      <top style="thick">
        <color rgb="FFFCE9BA"/>
      </top>
      <bottom style="thick">
        <color rgb="FFF8B96C"/>
      </bottom>
      <diagonal/>
    </border>
    <border>
      <left/>
      <right style="thin">
        <color rgb="FFFCE9BA"/>
      </right>
      <top style="thick">
        <color rgb="FFFCE9BA"/>
      </top>
      <bottom style="thick">
        <color rgb="FFF8B96C"/>
      </bottom>
      <diagonal/>
    </border>
    <border>
      <left style="thin">
        <color rgb="FFFCE9BA"/>
      </left>
      <right/>
      <top style="thick">
        <color rgb="FFFCE9BA"/>
      </top>
      <bottom style="thick">
        <color rgb="FFF8B96C"/>
      </bottom>
      <diagonal/>
    </border>
    <border>
      <left/>
      <right style="thick">
        <color rgb="FFFCE9BA"/>
      </right>
      <top style="thick">
        <color rgb="FFFCE9BA"/>
      </top>
      <bottom style="thick">
        <color rgb="FFF8B96C"/>
      </bottom>
      <diagonal/>
    </border>
    <border>
      <left style="thick">
        <color theme="7" tint="-0.249977111117893"/>
      </left>
      <right/>
      <top style="thick">
        <color theme="7" tint="-0.249977111117893"/>
      </top>
      <bottom/>
      <diagonal/>
    </border>
    <border>
      <left/>
      <right/>
      <top style="thick">
        <color theme="7" tint="-0.249977111117893"/>
      </top>
      <bottom/>
      <diagonal/>
    </border>
    <border>
      <left/>
      <right style="thick">
        <color theme="7" tint="-0.249977111117893"/>
      </right>
      <top style="thick">
        <color theme="7" tint="-0.249977111117893"/>
      </top>
      <bottom/>
      <diagonal/>
    </border>
    <border>
      <left style="thick">
        <color theme="7" tint="-0.249977111117893"/>
      </left>
      <right/>
      <top/>
      <bottom/>
      <diagonal/>
    </border>
    <border>
      <left/>
      <right style="thick">
        <color theme="7" tint="-0.249977111117893"/>
      </right>
      <top/>
      <bottom/>
      <diagonal/>
    </border>
    <border>
      <left style="thick">
        <color theme="7" tint="-0.249977111117893"/>
      </left>
      <right/>
      <top/>
      <bottom style="thick">
        <color theme="7" tint="-0.249977111117893"/>
      </bottom>
      <diagonal/>
    </border>
    <border>
      <left/>
      <right/>
      <top/>
      <bottom style="thick">
        <color theme="7" tint="-0.249977111117893"/>
      </bottom>
      <diagonal/>
    </border>
    <border>
      <left/>
      <right style="thick">
        <color theme="7" tint="-0.249977111117893"/>
      </right>
      <top/>
      <bottom style="thick">
        <color theme="7" tint="-0.249977111117893"/>
      </bottom>
      <diagonal/>
    </border>
    <border>
      <left/>
      <right/>
      <top/>
      <bottom style="double">
        <color theme="7" tint="-0.249977111117893"/>
      </bottom>
      <diagonal/>
    </border>
  </borders>
  <cellStyleXfs count="2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12" borderId="121" xfId="0" applyFill="1" applyBorder="1" applyProtection="1">
      <alignment vertical="center"/>
      <protection hidden="1"/>
    </xf>
    <xf numFmtId="0" fontId="0" fillId="12" borderId="122" xfId="0" applyFill="1" applyBorder="1" applyProtection="1">
      <alignment vertical="center"/>
      <protection hidden="1"/>
    </xf>
    <xf numFmtId="0" fontId="0" fillId="12" borderId="123" xfId="0" applyFill="1" applyBorder="1" applyProtection="1">
      <alignment vertical="center"/>
      <protection hidden="1"/>
    </xf>
    <xf numFmtId="0" fontId="0" fillId="12" borderId="124" xfId="0" applyFill="1" applyBorder="1" applyProtection="1">
      <alignment vertical="center"/>
      <protection hidden="1"/>
    </xf>
    <xf numFmtId="0" fontId="0" fillId="12" borderId="0" xfId="0" applyFill="1" applyBorder="1" applyProtection="1">
      <alignment vertical="center"/>
      <protection hidden="1"/>
    </xf>
    <xf numFmtId="0" fontId="0" fillId="12" borderId="125" xfId="0" applyFill="1" applyBorder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45" fillId="12" borderId="0" xfId="0" applyFont="1" applyFill="1" applyBorder="1" applyProtection="1">
      <alignment vertical="center"/>
      <protection hidden="1"/>
    </xf>
    <xf numFmtId="0" fontId="42" fillId="12" borderId="0" xfId="0" applyFont="1" applyFill="1" applyBorder="1" applyProtection="1">
      <alignment vertical="center"/>
      <protection hidden="1"/>
    </xf>
    <xf numFmtId="0" fontId="41" fillId="12" borderId="0" xfId="0" applyFont="1" applyFill="1" applyBorder="1" applyProtection="1">
      <alignment vertical="center"/>
      <protection hidden="1"/>
    </xf>
    <xf numFmtId="0" fontId="25" fillId="12" borderId="0" xfId="0" applyFont="1" applyFill="1" applyBorder="1" applyAlignment="1" applyProtection="1">
      <alignment vertical="center"/>
      <protection hidden="1"/>
    </xf>
    <xf numFmtId="0" fontId="4" fillId="12" borderId="0" xfId="0" applyFont="1" applyFill="1" applyBorder="1" applyProtection="1">
      <alignment vertical="center"/>
      <protection hidden="1"/>
    </xf>
    <xf numFmtId="0" fontId="25" fillId="12" borderId="0" xfId="0" applyFont="1" applyFill="1" applyBorder="1" applyAlignment="1" applyProtection="1">
      <alignment horizontal="center" vertical="center"/>
      <protection hidden="1"/>
    </xf>
    <xf numFmtId="0" fontId="0" fillId="13" borderId="93" xfId="0" applyFill="1" applyBorder="1" applyProtection="1">
      <alignment vertical="center"/>
      <protection hidden="1"/>
    </xf>
    <xf numFmtId="0" fontId="0" fillId="13" borderId="94" xfId="0" applyFill="1" applyBorder="1" applyProtection="1">
      <alignment vertical="center"/>
      <protection hidden="1"/>
    </xf>
    <xf numFmtId="0" fontId="0" fillId="13" borderId="101" xfId="0" applyFill="1" applyBorder="1" applyProtection="1">
      <alignment vertical="center"/>
      <protection hidden="1"/>
    </xf>
    <xf numFmtId="0" fontId="0" fillId="13" borderId="95" xfId="0" applyFill="1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13" borderId="105" xfId="0" applyFill="1" applyBorder="1" applyProtection="1">
      <alignment vertical="center"/>
      <protection hidden="1"/>
    </xf>
    <xf numFmtId="0" fontId="0" fillId="13" borderId="80" xfId="0" applyFill="1" applyBorder="1" applyProtection="1">
      <alignment vertical="center"/>
      <protection hidden="1"/>
    </xf>
    <xf numFmtId="0" fontId="0" fillId="13" borderId="102" xfId="0" applyFill="1" applyBorder="1" applyProtection="1">
      <alignment vertical="center"/>
      <protection hidden="1"/>
    </xf>
    <xf numFmtId="0" fontId="0" fillId="13" borderId="104" xfId="0" applyFill="1" applyBorder="1" applyProtection="1">
      <alignment vertical="center"/>
      <protection hidden="1"/>
    </xf>
    <xf numFmtId="0" fontId="0" fillId="13" borderId="110" xfId="0" applyFill="1" applyBorder="1" applyProtection="1">
      <alignment vertical="center"/>
      <protection hidden="1"/>
    </xf>
    <xf numFmtId="0" fontId="48" fillId="12" borderId="124" xfId="0" applyFont="1" applyFill="1" applyBorder="1" applyAlignment="1" applyProtection="1">
      <alignment horizontal="center" vertical="center"/>
      <protection hidden="1"/>
    </xf>
    <xf numFmtId="0" fontId="48" fillId="12" borderId="0" xfId="0" applyFont="1" applyFill="1" applyBorder="1" applyAlignment="1" applyProtection="1">
      <alignment horizontal="center" vertical="center"/>
      <protection hidden="1"/>
    </xf>
    <xf numFmtId="0" fontId="26" fillId="12" borderId="0" xfId="0" applyFont="1" applyFill="1" applyBorder="1" applyAlignment="1" applyProtection="1">
      <alignment horizontal="center" vertical="center"/>
      <protection hidden="1"/>
    </xf>
    <xf numFmtId="0" fontId="46" fillId="12" borderId="0" xfId="0" applyFont="1" applyFill="1" applyBorder="1" applyAlignment="1" applyProtection="1">
      <alignment horizontal="left"/>
      <protection hidden="1"/>
    </xf>
    <xf numFmtId="0" fontId="0" fillId="13" borderId="100" xfId="0" applyFill="1" applyBorder="1" applyProtection="1">
      <alignment vertical="center"/>
      <protection hidden="1"/>
    </xf>
    <xf numFmtId="0" fontId="44" fillId="12" borderId="124" xfId="0" applyFont="1" applyFill="1" applyBorder="1" applyProtection="1">
      <alignment vertical="center"/>
      <protection hidden="1"/>
    </xf>
    <xf numFmtId="0" fontId="44" fillId="12" borderId="0" xfId="0" applyFont="1" applyFill="1" applyBorder="1" applyProtection="1">
      <alignment vertical="center"/>
      <protection hidden="1"/>
    </xf>
    <xf numFmtId="0" fontId="43" fillId="12" borderId="0" xfId="0" applyFont="1" applyFill="1" applyBorder="1" applyProtection="1">
      <alignment vertical="center"/>
      <protection hidden="1"/>
    </xf>
    <xf numFmtId="0" fontId="0" fillId="13" borderId="111" xfId="0" applyFill="1" applyBorder="1" applyProtection="1">
      <alignment vertical="center"/>
      <protection hidden="1"/>
    </xf>
    <xf numFmtId="0" fontId="0" fillId="13" borderId="107" xfId="0" applyFill="1" applyBorder="1" applyProtection="1">
      <alignment vertical="center"/>
      <protection hidden="1"/>
    </xf>
    <xf numFmtId="0" fontId="0" fillId="13" borderId="112" xfId="0" applyFill="1" applyBorder="1" applyProtection="1">
      <alignment vertical="center"/>
      <protection hidden="1"/>
    </xf>
    <xf numFmtId="0" fontId="0" fillId="13" borderId="113" xfId="0" applyFill="1" applyBorder="1" applyProtection="1">
      <alignment vertical="center"/>
      <protection hidden="1"/>
    </xf>
    <xf numFmtId="0" fontId="0" fillId="13" borderId="106" xfId="0" applyFill="1" applyBorder="1" applyProtection="1">
      <alignment vertical="center"/>
      <protection hidden="1"/>
    </xf>
    <xf numFmtId="0" fontId="0" fillId="13" borderId="114" xfId="0" applyFill="1" applyBorder="1" applyProtection="1">
      <alignment vertical="center"/>
      <protection hidden="1"/>
    </xf>
    <xf numFmtId="0" fontId="3" fillId="13" borderId="115" xfId="0" applyFont="1" applyFill="1" applyBorder="1" applyAlignment="1" applyProtection="1">
      <alignment horizontal="center" vertical="center"/>
      <protection hidden="1"/>
    </xf>
    <xf numFmtId="0" fontId="3" fillId="13" borderId="116" xfId="0" applyFont="1" applyFill="1" applyBorder="1" applyAlignment="1" applyProtection="1">
      <alignment horizontal="center" vertical="center"/>
      <protection hidden="1"/>
    </xf>
    <xf numFmtId="0" fontId="3" fillId="13" borderId="117" xfId="0" applyFont="1" applyFill="1" applyBorder="1" applyAlignment="1" applyProtection="1">
      <alignment horizontal="center" vertical="center"/>
      <protection hidden="1"/>
    </xf>
    <xf numFmtId="176" fontId="25" fillId="13" borderId="118" xfId="0" applyNumberFormat="1" applyFont="1" applyFill="1" applyBorder="1" applyAlignment="1" applyProtection="1">
      <alignment horizontal="right" vertical="center" indent="1"/>
      <protection hidden="1"/>
    </xf>
    <xf numFmtId="176" fontId="25" fillId="13" borderId="116" xfId="0" applyNumberFormat="1" applyFont="1" applyFill="1" applyBorder="1" applyAlignment="1" applyProtection="1">
      <alignment horizontal="right" vertical="center" indent="1"/>
      <protection hidden="1"/>
    </xf>
    <xf numFmtId="176" fontId="25" fillId="13" borderId="117" xfId="0" applyNumberFormat="1" applyFont="1" applyFill="1" applyBorder="1" applyAlignment="1" applyProtection="1">
      <alignment horizontal="right" vertical="center" indent="1"/>
      <protection hidden="1"/>
    </xf>
    <xf numFmtId="176" fontId="25" fillId="13" borderId="119" xfId="0" applyNumberFormat="1" applyFont="1" applyFill="1" applyBorder="1" applyAlignment="1" applyProtection="1">
      <alignment horizontal="right" vertical="center" indent="1"/>
      <protection hidden="1"/>
    </xf>
    <xf numFmtId="176" fontId="25" fillId="13" borderId="115" xfId="0" applyNumberFormat="1" applyFont="1" applyFill="1" applyBorder="1" applyAlignment="1" applyProtection="1">
      <alignment horizontal="right" vertical="center" indent="1"/>
      <protection hidden="1"/>
    </xf>
    <xf numFmtId="0" fontId="0" fillId="13" borderId="120" xfId="0" applyFill="1" applyBorder="1" applyProtection="1">
      <alignment vertical="center"/>
      <protection hidden="1"/>
    </xf>
    <xf numFmtId="0" fontId="0" fillId="14" borderId="86" xfId="0" applyFill="1" applyBorder="1" applyProtection="1">
      <alignment vertical="center"/>
      <protection hidden="1"/>
    </xf>
    <xf numFmtId="0" fontId="0" fillId="14" borderId="87" xfId="0" applyFill="1" applyBorder="1" applyProtection="1">
      <alignment vertical="center"/>
      <protection hidden="1"/>
    </xf>
    <xf numFmtId="0" fontId="0" fillId="14" borderId="88" xfId="0" applyFill="1" applyBorder="1" applyProtection="1">
      <alignment vertical="center"/>
      <protection hidden="1"/>
    </xf>
    <xf numFmtId="0" fontId="0" fillId="14" borderId="90" xfId="0" applyFill="1" applyBorder="1" applyProtection="1">
      <alignment vertical="center"/>
      <protection hidden="1"/>
    </xf>
    <xf numFmtId="0" fontId="0" fillId="14" borderId="92" xfId="0" applyFill="1" applyBorder="1" applyProtection="1">
      <alignment vertical="center"/>
      <protection hidden="1"/>
    </xf>
    <xf numFmtId="0" fontId="0" fillId="14" borderId="91" xfId="0" applyFill="1" applyBorder="1" applyProtection="1">
      <alignment vertical="center"/>
      <protection hidden="1"/>
    </xf>
    <xf numFmtId="0" fontId="0" fillId="12" borderId="126" xfId="0" applyFill="1" applyBorder="1" applyProtection="1">
      <alignment vertical="center"/>
      <protection hidden="1"/>
    </xf>
    <xf numFmtId="0" fontId="0" fillId="12" borderId="127" xfId="0" applyFill="1" applyBorder="1" applyProtection="1">
      <alignment vertical="center"/>
      <protection hidden="1"/>
    </xf>
    <xf numFmtId="0" fontId="0" fillId="12" borderId="128" xfId="0" applyFill="1" applyBorder="1" applyProtection="1">
      <alignment vertical="center"/>
      <protection hidden="1"/>
    </xf>
    <xf numFmtId="0" fontId="31" fillId="0" borderId="0" xfId="0" applyFont="1" applyFill="1" applyProtection="1">
      <alignment vertical="center"/>
      <protection hidden="1"/>
    </xf>
    <xf numFmtId="0" fontId="31" fillId="0" borderId="0" xfId="0" applyFont="1" applyProtection="1">
      <alignment vertical="center"/>
      <protection hidden="1"/>
    </xf>
    <xf numFmtId="0" fontId="31" fillId="0" borderId="0" xfId="0" applyFont="1" applyBorder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0" fillId="0" borderId="56" xfId="0" applyBorder="1" applyProtection="1">
      <alignment vertical="center"/>
      <protection hidden="1"/>
    </xf>
    <xf numFmtId="0" fontId="35" fillId="0" borderId="0" xfId="0" applyFont="1" applyFill="1" applyBorder="1" applyAlignment="1" applyProtection="1">
      <alignment horizontal="right" vertical="center" indent="1"/>
      <protection hidden="1"/>
    </xf>
    <xf numFmtId="176" fontId="30" fillId="0" borderId="0" xfId="0" applyNumberFormat="1" applyFont="1" applyFill="1" applyBorder="1" applyAlignment="1" applyProtection="1">
      <alignment horizontal="right" vertical="center" indent="2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0" fillId="0" borderId="73" xfId="0" applyBorder="1" applyProtection="1">
      <alignment vertical="center"/>
      <protection hidden="1"/>
    </xf>
    <xf numFmtId="0" fontId="0" fillId="0" borderId="74" xfId="0" applyBorder="1" applyProtection="1">
      <alignment vertical="center"/>
      <protection hidden="1"/>
    </xf>
    <xf numFmtId="0" fontId="0" fillId="0" borderId="75" xfId="0" applyBorder="1" applyProtection="1">
      <alignment vertical="center"/>
      <protection hidden="1"/>
    </xf>
    <xf numFmtId="0" fontId="0" fillId="0" borderId="76" xfId="0" applyBorder="1" applyProtection="1">
      <alignment vertical="center"/>
      <protection hidden="1"/>
    </xf>
    <xf numFmtId="0" fontId="0" fillId="3" borderId="0" xfId="0" applyFill="1" applyBorder="1" applyProtection="1">
      <alignment vertical="center"/>
      <protection hidden="1"/>
    </xf>
    <xf numFmtId="0" fontId="0" fillId="3" borderId="0" xfId="0" applyFill="1" applyBorder="1" applyAlignment="1" applyProtection="1">
      <alignment horizontal="right" vertical="center"/>
      <protection hidden="1"/>
    </xf>
    <xf numFmtId="0" fontId="3" fillId="3" borderId="0" xfId="0" applyFont="1" applyFill="1" applyBorder="1" applyAlignment="1" applyProtection="1">
      <alignment horizontal="left" vertical="center"/>
      <protection hidden="1"/>
    </xf>
    <xf numFmtId="0" fontId="0" fillId="3" borderId="59" xfId="0" applyFill="1" applyBorder="1" applyProtection="1">
      <alignment vertical="center"/>
      <protection hidden="1"/>
    </xf>
    <xf numFmtId="0" fontId="0" fillId="3" borderId="59" xfId="0" applyFill="1" applyBorder="1" applyAlignment="1" applyProtection="1">
      <alignment horizontal="right" vertical="center"/>
      <protection hidden="1"/>
    </xf>
    <xf numFmtId="0" fontId="3" fillId="3" borderId="0" xfId="0" applyFont="1" applyFill="1" applyBorder="1" applyAlignment="1" applyProtection="1">
      <alignment horizontal="right" vertical="center"/>
      <protection hidden="1"/>
    </xf>
    <xf numFmtId="0" fontId="0" fillId="0" borderId="77" xfId="0" applyBorder="1" applyProtection="1">
      <alignment vertical="center"/>
      <protection hidden="1"/>
    </xf>
    <xf numFmtId="0" fontId="0" fillId="0" borderId="78" xfId="0" applyBorder="1" applyProtection="1">
      <alignment vertical="center"/>
      <protection hidden="1"/>
    </xf>
    <xf numFmtId="0" fontId="0" fillId="0" borderId="79" xfId="0" applyBorder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1" fillId="0" borderId="0" xfId="0" applyFont="1" applyBorder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2" fillId="0" borderId="0" xfId="0" applyFont="1" applyBorder="1" applyProtection="1">
      <alignment vertical="center"/>
      <protection hidden="1"/>
    </xf>
    <xf numFmtId="0" fontId="22" fillId="0" borderId="52" xfId="0" applyFont="1" applyBorder="1" applyProtection="1">
      <alignment vertical="center"/>
      <protection hidden="1"/>
    </xf>
    <xf numFmtId="0" fontId="22" fillId="0" borderId="51" xfId="0" applyFont="1" applyBorder="1" applyProtection="1">
      <alignment vertical="center"/>
      <protection hidden="1"/>
    </xf>
    <xf numFmtId="0" fontId="21" fillId="0" borderId="41" xfId="0" applyFont="1" applyBorder="1" applyProtection="1">
      <alignment vertical="center"/>
      <protection hidden="1"/>
    </xf>
    <xf numFmtId="0" fontId="22" fillId="0" borderId="41" xfId="0" applyFont="1" applyBorder="1" applyProtection="1">
      <alignment vertical="center"/>
      <protection hidden="1"/>
    </xf>
    <xf numFmtId="0" fontId="2" fillId="0" borderId="41" xfId="0" applyFont="1" applyBorder="1" applyProtection="1">
      <alignment vertical="center"/>
      <protection hidden="1"/>
    </xf>
    <xf numFmtId="0" fontId="2" fillId="0" borderId="39" xfId="0" applyFont="1" applyBorder="1" applyProtection="1">
      <alignment vertical="center"/>
      <protection hidden="1"/>
    </xf>
    <xf numFmtId="0" fontId="3" fillId="0" borderId="0" xfId="0" applyFont="1" applyBorder="1" applyProtection="1">
      <alignment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4" fillId="6" borderId="0" xfId="0" applyFont="1" applyFill="1" applyBorder="1" applyProtection="1">
      <alignment vertical="center"/>
      <protection hidden="1"/>
    </xf>
    <xf numFmtId="0" fontId="8" fillId="3" borderId="0" xfId="0" applyFont="1" applyFill="1" applyBorder="1" applyProtection="1">
      <alignment vertical="center"/>
      <protection hidden="1"/>
    </xf>
    <xf numFmtId="0" fontId="2" fillId="3" borderId="0" xfId="0" applyFont="1" applyFill="1" applyBorder="1" applyProtection="1">
      <alignment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8" fillId="5" borderId="0" xfId="0" applyFont="1" applyFill="1" applyBorder="1" applyProtection="1">
      <alignment vertical="center"/>
      <protection hidden="1"/>
    </xf>
    <xf numFmtId="0" fontId="2" fillId="5" borderId="0" xfId="0" applyFont="1" applyFill="1" applyBorder="1" applyProtection="1">
      <alignment vertical="center"/>
      <protection hidden="1"/>
    </xf>
    <xf numFmtId="0" fontId="2" fillId="0" borderId="39" xfId="0" applyFont="1" applyFill="1" applyBorder="1" applyProtection="1">
      <alignment vertical="center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8" fillId="0" borderId="0" xfId="0" applyFont="1" applyFill="1" applyBorder="1" applyProtection="1">
      <alignment vertical="center"/>
      <protection hidden="1"/>
    </xf>
    <xf numFmtId="0" fontId="2" fillId="0" borderId="41" xfId="0" applyFont="1" applyFill="1" applyBorder="1" applyProtection="1">
      <alignment vertical="center"/>
      <protection hidden="1"/>
    </xf>
    <xf numFmtId="0" fontId="8" fillId="0" borderId="41" xfId="0" applyFont="1" applyFill="1" applyBorder="1" applyProtection="1">
      <alignment vertical="center"/>
      <protection hidden="1"/>
    </xf>
    <xf numFmtId="0" fontId="2" fillId="0" borderId="42" xfId="0" applyFont="1" applyFill="1" applyBorder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2" fillId="0" borderId="35" xfId="0" applyFont="1" applyBorder="1" applyProtection="1">
      <alignment vertical="center"/>
      <protection hidden="1"/>
    </xf>
    <xf numFmtId="0" fontId="8" fillId="0" borderId="36" xfId="0" applyFont="1" applyFill="1" applyBorder="1" applyProtection="1">
      <alignment vertical="center"/>
      <protection hidden="1"/>
    </xf>
    <xf numFmtId="0" fontId="2" fillId="0" borderId="36" xfId="0" applyFont="1" applyFill="1" applyBorder="1" applyProtection="1">
      <alignment vertical="center"/>
      <protection hidden="1"/>
    </xf>
    <xf numFmtId="0" fontId="2" fillId="0" borderId="36" xfId="0" applyFont="1" applyBorder="1" applyProtection="1">
      <alignment vertical="center"/>
      <protection hidden="1"/>
    </xf>
    <xf numFmtId="0" fontId="8" fillId="0" borderId="36" xfId="0" applyFont="1" applyBorder="1" applyProtection="1">
      <alignment vertical="center"/>
      <protection hidden="1"/>
    </xf>
    <xf numFmtId="0" fontId="2" fillId="0" borderId="37" xfId="0" applyFont="1" applyBorder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2" fillId="0" borderId="38" xfId="0" applyFont="1" applyBorder="1" applyProtection="1">
      <alignment vertical="center"/>
      <protection hidden="1"/>
    </xf>
    <xf numFmtId="0" fontId="4" fillId="7" borderId="0" xfId="0" applyFont="1" applyFill="1" applyBorder="1" applyProtection="1">
      <alignment vertical="center"/>
      <protection hidden="1"/>
    </xf>
    <xf numFmtId="0" fontId="4" fillId="10" borderId="0" xfId="0" applyFont="1" applyFill="1" applyProtection="1">
      <alignment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3" fillId="0" borderId="39" xfId="0" applyFont="1" applyBorder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16" fillId="2" borderId="12" xfId="0" applyFont="1" applyFill="1" applyBorder="1" applyProtection="1">
      <alignment vertical="center"/>
      <protection hidden="1"/>
    </xf>
    <xf numFmtId="0" fontId="2" fillId="0" borderId="13" xfId="0" applyFont="1" applyBorder="1" applyProtection="1">
      <alignment vertical="center"/>
      <protection hidden="1"/>
    </xf>
    <xf numFmtId="0" fontId="2" fillId="0" borderId="14" xfId="0" applyFont="1" applyBorder="1" applyProtection="1">
      <alignment vertical="center"/>
      <protection hidden="1"/>
    </xf>
    <xf numFmtId="0" fontId="16" fillId="9" borderId="27" xfId="0" applyFont="1" applyFill="1" applyBorder="1" applyProtection="1">
      <alignment vertical="center"/>
      <protection hidden="1"/>
    </xf>
    <xf numFmtId="0" fontId="2" fillId="0" borderId="28" xfId="0" applyFont="1" applyBorder="1" applyProtection="1">
      <alignment vertical="center"/>
      <protection hidden="1"/>
    </xf>
    <xf numFmtId="0" fontId="16" fillId="2" borderId="15" xfId="0" applyFont="1" applyFill="1" applyBorder="1" applyProtection="1">
      <alignment vertical="center"/>
      <protection hidden="1"/>
    </xf>
    <xf numFmtId="0" fontId="2" fillId="0" borderId="16" xfId="0" applyFont="1" applyBorder="1" applyProtection="1">
      <alignment vertical="center"/>
      <protection hidden="1"/>
    </xf>
    <xf numFmtId="0" fontId="16" fillId="9" borderId="29" xfId="0" applyFont="1" applyFill="1" applyBorder="1" applyProtection="1">
      <alignment vertical="center"/>
      <protection hidden="1"/>
    </xf>
    <xf numFmtId="0" fontId="2" fillId="0" borderId="30" xfId="0" applyFont="1" applyBorder="1" applyProtection="1">
      <alignment vertical="center"/>
      <protection hidden="1"/>
    </xf>
    <xf numFmtId="0" fontId="2" fillId="2" borderId="15" xfId="0" applyFont="1" applyFill="1" applyBorder="1" applyProtection="1">
      <alignment vertical="center"/>
      <protection hidden="1"/>
    </xf>
    <xf numFmtId="0" fontId="2" fillId="2" borderId="20" xfId="0" applyFont="1" applyFill="1" applyBorder="1" applyProtection="1">
      <alignment vertical="center"/>
      <protection hidden="1"/>
    </xf>
    <xf numFmtId="0" fontId="2" fillId="0" borderId="21" xfId="0" applyFont="1" applyBorder="1" applyProtection="1">
      <alignment vertical="center"/>
      <protection hidden="1"/>
    </xf>
    <xf numFmtId="0" fontId="2" fillId="0" borderId="22" xfId="0" applyFont="1" applyBorder="1" applyProtection="1">
      <alignment vertical="center"/>
      <protection hidden="1"/>
    </xf>
    <xf numFmtId="0" fontId="16" fillId="9" borderId="33" xfId="0" applyFont="1" applyFill="1" applyBorder="1" applyProtection="1">
      <alignment vertical="center"/>
      <protection hidden="1"/>
    </xf>
    <xf numFmtId="0" fontId="2" fillId="0" borderId="34" xfId="0" applyFont="1" applyBorder="1" applyProtection="1">
      <alignment vertical="center"/>
      <protection hidden="1"/>
    </xf>
    <xf numFmtId="0" fontId="3" fillId="2" borderId="17" xfId="0" applyFont="1" applyFill="1" applyBorder="1" applyProtection="1">
      <alignment vertical="center"/>
      <protection hidden="1"/>
    </xf>
    <xf numFmtId="0" fontId="2" fillId="0" borderId="18" xfId="0" applyFont="1" applyBorder="1" applyProtection="1">
      <alignment vertical="center"/>
      <protection hidden="1"/>
    </xf>
    <xf numFmtId="0" fontId="2" fillId="0" borderId="19" xfId="0" applyFont="1" applyBorder="1" applyProtection="1">
      <alignment vertical="center"/>
      <protection hidden="1"/>
    </xf>
    <xf numFmtId="0" fontId="3" fillId="9" borderId="31" xfId="0" applyFont="1" applyFill="1" applyBorder="1" applyProtection="1">
      <alignment vertical="center"/>
      <protection hidden="1"/>
    </xf>
    <xf numFmtId="0" fontId="2" fillId="0" borderId="32" xfId="0" applyFont="1" applyBorder="1" applyProtection="1">
      <alignment vertical="center"/>
      <protection hidden="1"/>
    </xf>
    <xf numFmtId="0" fontId="3" fillId="0" borderId="13" xfId="0" applyFont="1" applyFill="1" applyBorder="1" applyProtection="1">
      <alignment vertical="center"/>
      <protection hidden="1"/>
    </xf>
    <xf numFmtId="0" fontId="19" fillId="8" borderId="0" xfId="0" applyFont="1" applyFill="1" applyBorder="1" applyProtection="1">
      <alignment vertical="center"/>
      <protection hidden="1"/>
    </xf>
    <xf numFmtId="0" fontId="2" fillId="8" borderId="0" xfId="0" applyFont="1" applyFill="1" applyBorder="1" applyProtection="1">
      <alignment vertical="center"/>
      <protection hidden="1"/>
    </xf>
    <xf numFmtId="0" fontId="16" fillId="11" borderId="0" xfId="0" applyFont="1" applyFill="1" applyProtection="1">
      <alignment vertical="center"/>
      <protection hidden="1"/>
    </xf>
    <xf numFmtId="0" fontId="2" fillId="11" borderId="0" xfId="0" applyFont="1" applyFill="1" applyProtection="1">
      <alignment vertical="center"/>
      <protection hidden="1"/>
    </xf>
    <xf numFmtId="0" fontId="20" fillId="8" borderId="0" xfId="0" applyFont="1" applyFill="1" applyBorder="1" applyProtection="1">
      <alignment vertical="center"/>
      <protection hidden="1"/>
    </xf>
    <xf numFmtId="0" fontId="3" fillId="8" borderId="0" xfId="0" applyFont="1" applyFill="1" applyBorder="1" applyProtection="1">
      <alignment vertical="center"/>
      <protection hidden="1"/>
    </xf>
    <xf numFmtId="0" fontId="18" fillId="11" borderId="0" xfId="0" applyFont="1" applyFill="1" applyProtection="1">
      <alignment vertical="center"/>
      <protection hidden="1"/>
    </xf>
    <xf numFmtId="0" fontId="3" fillId="11" borderId="0" xfId="0" applyFont="1" applyFill="1" applyProtection="1">
      <alignment vertical="center"/>
      <protection hidden="1"/>
    </xf>
    <xf numFmtId="0" fontId="17" fillId="0" borderId="24" xfId="0" applyFont="1" applyBorder="1" applyProtection="1">
      <alignment vertical="center"/>
      <protection hidden="1"/>
    </xf>
    <xf numFmtId="0" fontId="3" fillId="0" borderId="25" xfId="0" applyFont="1" applyBorder="1" applyProtection="1">
      <alignment vertical="center"/>
      <protection hidden="1"/>
    </xf>
    <xf numFmtId="0" fontId="3" fillId="0" borderId="26" xfId="0" applyFont="1" applyBorder="1" applyProtection="1">
      <alignment vertical="center"/>
      <protection hidden="1"/>
    </xf>
    <xf numFmtId="0" fontId="18" fillId="5" borderId="23" xfId="0" applyFont="1" applyFill="1" applyBorder="1" applyProtection="1">
      <alignment vertical="center"/>
      <protection hidden="1"/>
    </xf>
    <xf numFmtId="0" fontId="3" fillId="5" borderId="23" xfId="0" applyFont="1" applyFill="1" applyBorder="1" applyProtection="1">
      <alignment vertical="center"/>
      <protection hidden="1"/>
    </xf>
    <xf numFmtId="0" fontId="2" fillId="0" borderId="40" xfId="0" applyFont="1" applyBorder="1" applyProtection="1">
      <alignment vertical="center"/>
      <protection hidden="1"/>
    </xf>
    <xf numFmtId="0" fontId="2" fillId="0" borderId="42" xfId="0" applyFont="1" applyBorder="1" applyProtection="1">
      <alignment vertical="center"/>
      <protection hidden="1"/>
    </xf>
    <xf numFmtId="0" fontId="2" fillId="11" borderId="43" xfId="0" applyFont="1" applyFill="1" applyBorder="1" applyProtection="1">
      <alignment vertical="center"/>
      <protection hidden="1"/>
    </xf>
    <xf numFmtId="0" fontId="2" fillId="11" borderId="44" xfId="0" applyFont="1" applyFill="1" applyBorder="1" applyProtection="1">
      <alignment vertical="center"/>
      <protection hidden="1"/>
    </xf>
    <xf numFmtId="0" fontId="2" fillId="11" borderId="45" xfId="0" applyFont="1" applyFill="1" applyBorder="1" applyProtection="1">
      <alignment vertical="center"/>
      <protection hidden="1"/>
    </xf>
    <xf numFmtId="0" fontId="2" fillId="11" borderId="46" xfId="0" applyFont="1" applyFill="1" applyBorder="1" applyProtection="1">
      <alignment vertical="center"/>
      <protection hidden="1"/>
    </xf>
    <xf numFmtId="0" fontId="3" fillId="11" borderId="0" xfId="0" applyFont="1" applyFill="1" applyBorder="1" applyProtection="1">
      <alignment vertical="center"/>
      <protection hidden="1"/>
    </xf>
    <xf numFmtId="0" fontId="2" fillId="11" borderId="0" xfId="0" applyFont="1" applyFill="1" applyBorder="1" applyProtection="1">
      <alignment vertical="center"/>
      <protection hidden="1"/>
    </xf>
    <xf numFmtId="0" fontId="2" fillId="11" borderId="47" xfId="0" applyFont="1" applyFill="1" applyBorder="1" applyProtection="1">
      <alignment vertical="center"/>
      <protection hidden="1"/>
    </xf>
    <xf numFmtId="0" fontId="7" fillId="11" borderId="0" xfId="0" applyFont="1" applyFill="1" applyBorder="1" applyProtection="1">
      <alignment vertical="center"/>
      <protection hidden="1"/>
    </xf>
    <xf numFmtId="0" fontId="6" fillId="11" borderId="0" xfId="0" applyFont="1" applyFill="1" applyBorder="1" applyProtection="1">
      <alignment vertical="center"/>
      <protection hidden="1"/>
    </xf>
    <xf numFmtId="0" fontId="4" fillId="4" borderId="6" xfId="0" applyFont="1" applyFill="1" applyBorder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Border="1" applyAlignment="1" applyProtection="1">
      <alignment horizontal="center" vertical="center"/>
      <protection hidden="1"/>
    </xf>
    <xf numFmtId="0" fontId="4" fillId="6" borderId="6" xfId="0" applyFont="1" applyFill="1" applyBorder="1" applyAlignment="1" applyProtection="1">
      <alignment horizontal="center" vertical="center"/>
      <protection hidden="1"/>
    </xf>
    <xf numFmtId="0" fontId="10" fillId="6" borderId="6" xfId="0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Protection="1">
      <alignment vertical="center"/>
      <protection hidden="1"/>
    </xf>
    <xf numFmtId="0" fontId="2" fillId="3" borderId="1" xfId="0" applyFont="1" applyFill="1" applyBorder="1" applyProtection="1">
      <alignment vertical="center"/>
      <protection hidden="1"/>
    </xf>
    <xf numFmtId="0" fontId="2" fillId="0" borderId="1" xfId="0" applyFont="1" applyBorder="1" applyProtection="1">
      <alignment vertical="center"/>
      <protection hidden="1"/>
    </xf>
    <xf numFmtId="0" fontId="12" fillId="0" borderId="7" xfId="0" applyFont="1" applyBorder="1" applyProtection="1">
      <alignment vertical="center"/>
      <protection hidden="1"/>
    </xf>
    <xf numFmtId="0" fontId="2" fillId="5" borderId="7" xfId="0" applyFont="1" applyFill="1" applyBorder="1" applyProtection="1">
      <alignment vertical="center"/>
      <protection hidden="1"/>
    </xf>
    <xf numFmtId="0" fontId="12" fillId="0" borderId="11" xfId="0" applyFont="1" applyBorder="1" applyProtection="1">
      <alignment vertical="center"/>
      <protection hidden="1"/>
    </xf>
    <xf numFmtId="0" fontId="2" fillId="5" borderId="11" xfId="0" applyFont="1" applyFill="1" applyBorder="1" applyProtection="1">
      <alignment vertical="center"/>
      <protection hidden="1"/>
    </xf>
    <xf numFmtId="0" fontId="12" fillId="0" borderId="2" xfId="0" applyFont="1" applyBorder="1" applyProtection="1">
      <alignment vertical="center"/>
      <protection hidden="1"/>
    </xf>
    <xf numFmtId="0" fontId="2" fillId="3" borderId="2" xfId="0" applyFont="1" applyFill="1" applyBorder="1" applyProtection="1">
      <alignment vertical="center"/>
      <protection hidden="1"/>
    </xf>
    <xf numFmtId="0" fontId="2" fillId="0" borderId="2" xfId="0" applyFont="1" applyBorder="1" applyProtection="1">
      <alignment vertical="center"/>
      <protection hidden="1"/>
    </xf>
    <xf numFmtId="0" fontId="12" fillId="0" borderId="8" xfId="0" applyFont="1" applyBorder="1" applyProtection="1">
      <alignment vertical="center"/>
      <protection hidden="1"/>
    </xf>
    <xf numFmtId="0" fontId="2" fillId="5" borderId="8" xfId="0" applyFont="1" applyFill="1" applyBorder="1" applyProtection="1">
      <alignment vertical="center"/>
      <protection hidden="1"/>
    </xf>
    <xf numFmtId="0" fontId="5" fillId="11" borderId="0" xfId="0" applyFont="1" applyFill="1" applyBorder="1" applyProtection="1">
      <alignment vertical="center"/>
      <protection hidden="1"/>
    </xf>
    <xf numFmtId="0" fontId="13" fillId="11" borderId="0" xfId="0" applyFont="1" applyFill="1" applyBorder="1" applyProtection="1">
      <alignment vertical="center"/>
      <protection hidden="1"/>
    </xf>
    <xf numFmtId="0" fontId="8" fillId="11" borderId="0" xfId="0" applyFont="1" applyFill="1" applyBorder="1" applyProtection="1">
      <alignment vertical="center"/>
      <protection hidden="1"/>
    </xf>
    <xf numFmtId="0" fontId="14" fillId="11" borderId="0" xfId="0" applyFont="1" applyFill="1" applyBorder="1" applyProtection="1">
      <alignment vertical="center"/>
      <protection hidden="1"/>
    </xf>
    <xf numFmtId="0" fontId="4" fillId="7" borderId="5" xfId="0" applyFont="1" applyFill="1" applyBorder="1" applyAlignment="1" applyProtection="1">
      <alignment horizontal="center" vertical="center"/>
      <protection hidden="1"/>
    </xf>
    <xf numFmtId="0" fontId="11" fillId="7" borderId="5" xfId="0" applyFont="1" applyFill="1" applyBorder="1" applyAlignment="1" applyProtection="1">
      <alignment horizontal="center" vertical="center"/>
      <protection hidden="1"/>
    </xf>
    <xf numFmtId="0" fontId="4" fillId="10" borderId="5" xfId="0" applyFont="1" applyFill="1" applyBorder="1" applyAlignment="1" applyProtection="1">
      <alignment horizontal="center" vertical="center"/>
      <protection hidden="1"/>
    </xf>
    <xf numFmtId="0" fontId="15" fillId="10" borderId="5" xfId="0" applyFont="1" applyFill="1" applyBorder="1" applyAlignment="1" applyProtection="1">
      <alignment horizontal="center" vertical="center"/>
      <protection hidden="1"/>
    </xf>
    <xf numFmtId="0" fontId="12" fillId="0" borderId="3" xfId="0" applyFont="1" applyBorder="1" applyProtection="1">
      <alignment vertical="center"/>
      <protection hidden="1"/>
    </xf>
    <xf numFmtId="0" fontId="2" fillId="2" borderId="3" xfId="0" applyFont="1" applyFill="1" applyBorder="1" applyProtection="1">
      <alignment vertical="center"/>
      <protection hidden="1"/>
    </xf>
    <xf numFmtId="0" fontId="2" fillId="0" borderId="3" xfId="0" applyFont="1" applyBorder="1" applyProtection="1">
      <alignment vertical="center"/>
      <protection hidden="1"/>
    </xf>
    <xf numFmtId="0" fontId="12" fillId="0" borderId="9" xfId="0" applyFont="1" applyBorder="1" applyProtection="1">
      <alignment vertical="center"/>
      <protection hidden="1"/>
    </xf>
    <xf numFmtId="0" fontId="2" fillId="9" borderId="9" xfId="0" applyFont="1" applyFill="1" applyBorder="1" applyProtection="1">
      <alignment vertical="center"/>
      <protection hidden="1"/>
    </xf>
    <xf numFmtId="0" fontId="2" fillId="2" borderId="4" xfId="0" applyFont="1" applyFill="1" applyBorder="1" applyProtection="1">
      <alignment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12" fillId="0" borderId="10" xfId="0" applyFont="1" applyBorder="1" applyProtection="1">
      <alignment vertical="center"/>
      <protection hidden="1"/>
    </xf>
    <xf numFmtId="0" fontId="2" fillId="9" borderId="10" xfId="0" applyFont="1" applyFill="1" applyBorder="1" applyProtection="1">
      <alignment vertical="center"/>
      <protection hidden="1"/>
    </xf>
    <xf numFmtId="0" fontId="12" fillId="0" borderId="4" xfId="0" applyFont="1" applyBorder="1" applyProtection="1">
      <alignment vertical="center"/>
      <protection hidden="1"/>
    </xf>
    <xf numFmtId="0" fontId="2" fillId="11" borderId="48" xfId="0" applyFont="1" applyFill="1" applyBorder="1" applyProtection="1">
      <alignment vertical="center"/>
      <protection hidden="1"/>
    </xf>
    <xf numFmtId="0" fontId="2" fillId="11" borderId="49" xfId="0" applyFont="1" applyFill="1" applyBorder="1" applyProtection="1">
      <alignment vertical="center"/>
      <protection hidden="1"/>
    </xf>
    <xf numFmtId="0" fontId="2" fillId="11" borderId="50" xfId="0" applyFont="1" applyFill="1" applyBorder="1" applyProtection="1">
      <alignment vertical="center"/>
      <protection hidden="1"/>
    </xf>
    <xf numFmtId="0" fontId="24" fillId="0" borderId="63" xfId="0" applyFont="1" applyFill="1" applyBorder="1" applyAlignment="1" applyProtection="1">
      <alignment horizontal="center" vertical="center"/>
      <protection hidden="1"/>
    </xf>
    <xf numFmtId="0" fontId="24" fillId="0" borderId="53" xfId="0" applyFont="1" applyFill="1" applyBorder="1" applyAlignment="1" applyProtection="1">
      <alignment horizontal="center" vertical="center"/>
      <protection hidden="1"/>
    </xf>
    <xf numFmtId="0" fontId="12" fillId="0" borderId="61" xfId="0" applyFont="1" applyBorder="1" applyAlignment="1" applyProtection="1">
      <alignment horizontal="center" vertical="center"/>
      <protection hidden="1"/>
    </xf>
    <xf numFmtId="177" fontId="35" fillId="0" borderId="64" xfId="0" applyNumberFormat="1" applyFont="1" applyBorder="1" applyAlignment="1" applyProtection="1">
      <alignment horizontal="right" vertical="center" indent="2"/>
      <protection hidden="1"/>
    </xf>
    <xf numFmtId="177" fontId="35" fillId="0" borderId="3" xfId="0" applyNumberFormat="1" applyFont="1" applyBorder="1" applyAlignment="1" applyProtection="1">
      <alignment horizontal="right" vertical="center" indent="2"/>
      <protection hidden="1"/>
    </xf>
    <xf numFmtId="177" fontId="35" fillId="0" borderId="4" xfId="0" applyNumberFormat="1" applyFont="1" applyBorder="1" applyAlignment="1" applyProtection="1">
      <alignment horizontal="right" vertical="center" indent="2"/>
      <protection hidden="1"/>
    </xf>
    <xf numFmtId="176" fontId="30" fillId="0" borderId="0" xfId="0" applyNumberFormat="1" applyFont="1" applyBorder="1" applyAlignment="1" applyProtection="1">
      <alignment horizontal="right" vertical="center" indent="2"/>
      <protection hidden="1"/>
    </xf>
    <xf numFmtId="176" fontId="30" fillId="0" borderId="3" xfId="0" applyNumberFormat="1" applyFont="1" applyBorder="1" applyAlignment="1" applyProtection="1">
      <alignment horizontal="right" vertical="center" indent="2"/>
      <protection hidden="1"/>
    </xf>
    <xf numFmtId="0" fontId="29" fillId="0" borderId="54" xfId="0" applyFont="1" applyBorder="1" applyAlignment="1" applyProtection="1">
      <alignment horizontal="center" vertical="center"/>
      <protection hidden="1"/>
    </xf>
    <xf numFmtId="177" fontId="35" fillId="0" borderId="2" xfId="1" applyNumberFormat="1" applyFont="1" applyBorder="1" applyAlignment="1" applyProtection="1">
      <alignment horizontal="right" vertical="center" indent="1"/>
      <protection hidden="1"/>
    </xf>
    <xf numFmtId="0" fontId="35" fillId="11" borderId="2" xfId="0" applyFont="1" applyFill="1" applyBorder="1" applyAlignment="1" applyProtection="1">
      <alignment horizontal="right" vertical="center" indent="1"/>
      <protection hidden="1"/>
    </xf>
    <xf numFmtId="176" fontId="30" fillId="3" borderId="2" xfId="1" applyNumberFormat="1" applyFont="1" applyFill="1" applyBorder="1" applyAlignment="1" applyProtection="1">
      <alignment horizontal="right" vertical="center" indent="1"/>
      <protection hidden="1"/>
    </xf>
    <xf numFmtId="0" fontId="28" fillId="0" borderId="55" xfId="0" applyFont="1" applyBorder="1" applyAlignment="1" applyProtection="1">
      <alignment horizontal="center" vertical="center"/>
      <protection hidden="1"/>
    </xf>
    <xf numFmtId="0" fontId="4" fillId="7" borderId="0" xfId="0" applyFont="1" applyFill="1" applyAlignment="1" applyProtection="1">
      <alignment horizontal="center" vertical="center"/>
      <protection hidden="1"/>
    </xf>
    <xf numFmtId="0" fontId="17" fillId="11" borderId="58" xfId="0" applyFont="1" applyFill="1" applyBorder="1" applyAlignment="1" applyProtection="1">
      <alignment horizontal="center" vertical="center" wrapText="1"/>
      <protection hidden="1"/>
    </xf>
    <xf numFmtId="0" fontId="17" fillId="11" borderId="58" xfId="0" applyFont="1" applyFill="1" applyBorder="1" applyAlignment="1" applyProtection="1">
      <alignment horizontal="center" vertical="center"/>
      <protection hidden="1"/>
    </xf>
    <xf numFmtId="0" fontId="17" fillId="11" borderId="57" xfId="0" applyFont="1" applyFill="1" applyBorder="1" applyAlignment="1" applyProtection="1">
      <alignment horizontal="center" vertical="center"/>
      <protection hidden="1"/>
    </xf>
    <xf numFmtId="176" fontId="30" fillId="0" borderId="58" xfId="1" applyNumberFormat="1" applyFont="1" applyBorder="1" applyAlignment="1" applyProtection="1">
      <alignment horizontal="center" vertical="center"/>
      <protection hidden="1"/>
    </xf>
    <xf numFmtId="176" fontId="30" fillId="0" borderId="57" xfId="1" applyNumberFormat="1" applyFont="1" applyBorder="1" applyAlignment="1" applyProtection="1">
      <alignment horizontal="center" vertical="center"/>
      <protection hidden="1"/>
    </xf>
    <xf numFmtId="0" fontId="38" fillId="11" borderId="3" xfId="0" applyFont="1" applyFill="1" applyBorder="1" applyAlignment="1" applyProtection="1">
      <alignment horizontal="right" vertical="center" indent="1"/>
      <protection hidden="1"/>
    </xf>
    <xf numFmtId="0" fontId="35" fillId="11" borderId="3" xfId="0" applyFont="1" applyFill="1" applyBorder="1" applyAlignment="1" applyProtection="1">
      <alignment horizontal="right" vertical="center" indent="1"/>
      <protection hidden="1"/>
    </xf>
    <xf numFmtId="0" fontId="35" fillId="11" borderId="4" xfId="0" applyFont="1" applyFill="1" applyBorder="1" applyAlignment="1" applyProtection="1">
      <alignment horizontal="right" vertical="center" indent="1"/>
      <protection hidden="1"/>
    </xf>
    <xf numFmtId="176" fontId="30" fillId="0" borderId="60" xfId="1" applyNumberFormat="1" applyFont="1" applyBorder="1" applyAlignment="1" applyProtection="1">
      <alignment horizontal="right" vertical="center" indent="1"/>
      <protection hidden="1"/>
    </xf>
    <xf numFmtId="176" fontId="30" fillId="0" borderId="2" xfId="1" applyNumberFormat="1" applyFont="1" applyBorder="1" applyAlignment="1" applyProtection="1">
      <alignment horizontal="right" vertical="center" indent="1"/>
      <protection hidden="1"/>
    </xf>
    <xf numFmtId="0" fontId="32" fillId="4" borderId="6" xfId="0" applyFont="1" applyFill="1" applyBorder="1" applyAlignment="1" applyProtection="1">
      <alignment horizontal="center" vertical="center"/>
      <protection hidden="1"/>
    </xf>
    <xf numFmtId="176" fontId="30" fillId="0" borderId="18" xfId="0" applyNumberFormat="1" applyFont="1" applyBorder="1" applyAlignment="1" applyProtection="1">
      <alignment horizontal="right" vertical="center" indent="2"/>
      <protection hidden="1"/>
    </xf>
    <xf numFmtId="0" fontId="30" fillId="2" borderId="61" xfId="0" applyFont="1" applyFill="1" applyBorder="1" applyAlignment="1" applyProtection="1">
      <alignment horizontal="center" vertical="center"/>
      <protection hidden="1"/>
    </xf>
    <xf numFmtId="176" fontId="30" fillId="2" borderId="64" xfId="0" applyNumberFormat="1" applyFont="1" applyFill="1" applyBorder="1" applyAlignment="1" applyProtection="1">
      <alignment horizontal="right" vertical="center" indent="2"/>
      <protection hidden="1"/>
    </xf>
    <xf numFmtId="176" fontId="30" fillId="2" borderId="3" xfId="0" applyNumberFormat="1" applyFont="1" applyFill="1" applyBorder="1" applyAlignment="1" applyProtection="1">
      <alignment horizontal="right" vertical="center" indent="2"/>
      <protection hidden="1"/>
    </xf>
    <xf numFmtId="176" fontId="30" fillId="2" borderId="4" xfId="0" applyNumberFormat="1" applyFont="1" applyFill="1" applyBorder="1" applyAlignment="1" applyProtection="1">
      <alignment horizontal="right" vertical="center" indent="2"/>
      <protection hidden="1"/>
    </xf>
    <xf numFmtId="0" fontId="29" fillId="11" borderId="54" xfId="0" applyFont="1" applyFill="1" applyBorder="1" applyAlignment="1" applyProtection="1">
      <alignment horizontal="center" vertical="center"/>
      <protection hidden="1"/>
    </xf>
    <xf numFmtId="176" fontId="30" fillId="2" borderId="18" xfId="0" applyNumberFormat="1" applyFont="1" applyFill="1" applyBorder="1" applyAlignment="1" applyProtection="1">
      <alignment horizontal="right" vertical="center" indent="2"/>
      <protection hidden="1"/>
    </xf>
    <xf numFmtId="0" fontId="29" fillId="2" borderId="54" xfId="0" applyFont="1" applyFill="1" applyBorder="1" applyAlignment="1" applyProtection="1">
      <alignment horizontal="center" vertical="center"/>
      <protection hidden="1"/>
    </xf>
    <xf numFmtId="0" fontId="35" fillId="11" borderId="61" xfId="0" applyFont="1" applyFill="1" applyBorder="1" applyAlignment="1" applyProtection="1">
      <alignment horizontal="right" vertical="center" indent="1"/>
      <protection hidden="1"/>
    </xf>
    <xf numFmtId="0" fontId="35" fillId="11" borderId="64" xfId="0" applyFont="1" applyFill="1" applyBorder="1" applyAlignment="1" applyProtection="1">
      <alignment horizontal="right" vertical="center" indent="1"/>
      <protection hidden="1"/>
    </xf>
    <xf numFmtId="177" fontId="35" fillId="0" borderId="18" xfId="0" applyNumberFormat="1" applyFont="1" applyBorder="1" applyAlignment="1" applyProtection="1">
      <alignment horizontal="right" vertical="center" indent="2"/>
      <protection hidden="1"/>
    </xf>
    <xf numFmtId="0" fontId="33" fillId="7" borderId="5" xfId="0" applyFont="1" applyFill="1" applyBorder="1" applyAlignment="1" applyProtection="1">
      <alignment horizontal="center" vertical="center"/>
      <protection hidden="1"/>
    </xf>
    <xf numFmtId="177" fontId="35" fillId="0" borderId="0" xfId="1" applyNumberFormat="1" applyFont="1" applyBorder="1" applyAlignment="1" applyProtection="1">
      <alignment horizontal="right" vertical="center" indent="1"/>
      <protection hidden="1"/>
    </xf>
    <xf numFmtId="0" fontId="35" fillId="11" borderId="0" xfId="0" applyFont="1" applyFill="1" applyBorder="1" applyAlignment="1" applyProtection="1">
      <alignment horizontal="right" vertical="center" indent="1"/>
      <protection hidden="1"/>
    </xf>
    <xf numFmtId="0" fontId="35" fillId="11" borderId="18" xfId="0" applyFont="1" applyFill="1" applyBorder="1" applyAlignment="1" applyProtection="1">
      <alignment horizontal="right" vertical="center" indent="1"/>
      <protection hidden="1"/>
    </xf>
    <xf numFmtId="176" fontId="30" fillId="0" borderId="4" xfId="0" applyNumberFormat="1" applyFont="1" applyBorder="1" applyAlignment="1" applyProtection="1">
      <alignment horizontal="right" vertical="center" indent="2"/>
      <protection hidden="1"/>
    </xf>
    <xf numFmtId="0" fontId="30" fillId="0" borderId="61" xfId="0" applyFont="1" applyBorder="1" applyAlignment="1" applyProtection="1">
      <alignment horizontal="center" vertical="center"/>
      <protection hidden="1"/>
    </xf>
    <xf numFmtId="0" fontId="30" fillId="0" borderId="64" xfId="0" applyFont="1" applyBorder="1" applyAlignment="1" applyProtection="1">
      <alignment horizontal="center" vertical="center"/>
      <protection hidden="1"/>
    </xf>
    <xf numFmtId="177" fontId="35" fillId="0" borderId="60" xfId="1" applyNumberFormat="1" applyFont="1" applyBorder="1" applyAlignment="1" applyProtection="1">
      <alignment horizontal="right" vertical="center" indent="1"/>
      <protection hidden="1"/>
    </xf>
    <xf numFmtId="0" fontId="35" fillId="11" borderId="57" xfId="0" applyFont="1" applyFill="1" applyBorder="1" applyAlignment="1" applyProtection="1">
      <alignment horizontal="right" vertical="center" indent="1"/>
      <protection hidden="1"/>
    </xf>
    <xf numFmtId="176" fontId="30" fillId="0" borderId="0" xfId="1" applyNumberFormat="1" applyFont="1" applyBorder="1" applyAlignment="1" applyProtection="1">
      <alignment horizontal="right" vertical="center" indent="1"/>
      <protection hidden="1"/>
    </xf>
    <xf numFmtId="176" fontId="30" fillId="3" borderId="0" xfId="1" applyNumberFormat="1" applyFont="1" applyFill="1" applyBorder="1" applyAlignment="1" applyProtection="1">
      <alignment horizontal="right" vertical="center" indent="1"/>
      <protection hidden="1"/>
    </xf>
    <xf numFmtId="176" fontId="25" fillId="0" borderId="93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4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5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6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7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8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108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103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109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9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84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85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87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88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0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0" xfId="0" applyNumberFormat="1" applyFont="1" applyFill="1" applyBorder="1" applyAlignment="1" applyProtection="1">
      <alignment horizontal="right" vertical="center" indent="1"/>
      <protection hidden="1"/>
    </xf>
    <xf numFmtId="0" fontId="24" fillId="13" borderId="93" xfId="0" applyFont="1" applyFill="1" applyBorder="1" applyAlignment="1" applyProtection="1">
      <alignment horizontal="center" vertical="center"/>
      <protection hidden="1"/>
    </xf>
    <xf numFmtId="0" fontId="24" fillId="13" borderId="94" xfId="0" applyFont="1" applyFill="1" applyBorder="1" applyAlignment="1" applyProtection="1">
      <alignment horizontal="center" vertical="center"/>
      <protection hidden="1"/>
    </xf>
    <xf numFmtId="0" fontId="24" fillId="13" borderId="95" xfId="0" applyFont="1" applyFill="1" applyBorder="1" applyAlignment="1" applyProtection="1">
      <alignment horizontal="center" vertical="center"/>
      <protection hidden="1"/>
    </xf>
    <xf numFmtId="0" fontId="24" fillId="13" borderId="96" xfId="0" applyFont="1" applyFill="1" applyBorder="1" applyAlignment="1" applyProtection="1">
      <alignment horizontal="center" vertical="center"/>
      <protection hidden="1"/>
    </xf>
    <xf numFmtId="0" fontId="24" fillId="13" borderId="97" xfId="0" applyFont="1" applyFill="1" applyBorder="1" applyAlignment="1" applyProtection="1">
      <alignment horizontal="center" vertical="center"/>
      <protection hidden="1"/>
    </xf>
    <xf numFmtId="0" fontId="24" fillId="13" borderId="98" xfId="0" applyFont="1" applyFill="1" applyBorder="1" applyAlignment="1" applyProtection="1">
      <alignment horizontal="center" vertical="center"/>
      <protection hidden="1"/>
    </xf>
    <xf numFmtId="0" fontId="24" fillId="14" borderId="89" xfId="0" applyFont="1" applyFill="1" applyBorder="1" applyAlignment="1" applyProtection="1">
      <alignment horizontal="center" vertical="center"/>
      <protection hidden="1"/>
    </xf>
    <xf numFmtId="0" fontId="24" fillId="14" borderId="0" xfId="0" applyFont="1" applyFill="1" applyBorder="1" applyAlignment="1" applyProtection="1">
      <alignment horizontal="center" vertical="center"/>
      <protection hidden="1"/>
    </xf>
    <xf numFmtId="0" fontId="24" fillId="14" borderId="86" xfId="0" applyFont="1" applyFill="1" applyBorder="1" applyAlignment="1" applyProtection="1">
      <alignment horizontal="center" vertical="center"/>
      <protection hidden="1"/>
    </xf>
    <xf numFmtId="0" fontId="24" fillId="14" borderId="87" xfId="0" applyFont="1" applyFill="1" applyBorder="1" applyAlignment="1" applyProtection="1">
      <alignment horizontal="center" vertical="center"/>
      <protection hidden="1"/>
    </xf>
    <xf numFmtId="0" fontId="28" fillId="11" borderId="55" xfId="0" applyFont="1" applyFill="1" applyBorder="1" applyAlignment="1" applyProtection="1">
      <alignment horizontal="center" vertical="center"/>
      <protection hidden="1"/>
    </xf>
    <xf numFmtId="0" fontId="35" fillId="11" borderId="60" xfId="0" applyFont="1" applyFill="1" applyBorder="1" applyAlignment="1" applyProtection="1">
      <alignment horizontal="right" vertical="center" indent="1"/>
      <protection hidden="1"/>
    </xf>
    <xf numFmtId="0" fontId="28" fillId="3" borderId="55" xfId="0" applyFont="1" applyFill="1" applyBorder="1" applyAlignment="1" applyProtection="1">
      <alignment horizontal="center" vertical="center"/>
      <protection hidden="1"/>
    </xf>
    <xf numFmtId="176" fontId="30" fillId="3" borderId="60" xfId="1" applyNumberFormat="1" applyFont="1" applyFill="1" applyBorder="1" applyAlignment="1" applyProtection="1">
      <alignment horizontal="right" vertical="center" indent="1"/>
      <protection hidden="1"/>
    </xf>
    <xf numFmtId="0" fontId="49" fillId="12" borderId="0" xfId="0" applyFont="1" applyFill="1" applyBorder="1" applyAlignment="1" applyProtection="1">
      <alignment horizontal="center" vertical="center"/>
      <protection hidden="1"/>
    </xf>
    <xf numFmtId="0" fontId="49" fillId="12" borderId="129" xfId="0" applyFont="1" applyFill="1" applyBorder="1" applyAlignment="1" applyProtection="1">
      <alignment horizontal="center" vertical="center"/>
      <protection hidden="1"/>
    </xf>
    <xf numFmtId="0" fontId="24" fillId="13" borderId="81" xfId="0" applyFont="1" applyFill="1" applyBorder="1" applyAlignment="1" applyProtection="1">
      <alignment horizontal="center"/>
      <protection hidden="1"/>
    </xf>
    <xf numFmtId="0" fontId="24" fillId="13" borderId="80" xfId="0" applyFont="1" applyFill="1" applyBorder="1" applyAlignment="1" applyProtection="1">
      <alignment horizontal="center"/>
      <protection hidden="1"/>
    </xf>
    <xf numFmtId="0" fontId="24" fillId="13" borderId="102" xfId="0" applyFont="1" applyFill="1" applyBorder="1" applyAlignment="1" applyProtection="1">
      <alignment horizontal="center"/>
      <protection hidden="1"/>
    </xf>
    <xf numFmtId="0" fontId="24" fillId="13" borderId="82" xfId="0" applyFont="1" applyFill="1" applyBorder="1" applyAlignment="1" applyProtection="1">
      <alignment horizontal="center"/>
      <protection hidden="1"/>
    </xf>
    <xf numFmtId="0" fontId="24" fillId="13" borderId="106" xfId="0" applyFont="1" applyFill="1" applyBorder="1" applyAlignment="1" applyProtection="1">
      <alignment horizontal="center"/>
      <protection hidden="1"/>
    </xf>
    <xf numFmtId="0" fontId="24" fillId="13" borderId="101" xfId="0" applyFont="1" applyFill="1" applyBorder="1" applyAlignment="1" applyProtection="1">
      <alignment horizontal="center"/>
      <protection hidden="1"/>
    </xf>
    <xf numFmtId="0" fontId="24" fillId="13" borderId="107" xfId="0" applyFont="1" applyFill="1" applyBorder="1" applyAlignment="1" applyProtection="1">
      <alignment horizontal="center"/>
      <protection hidden="1"/>
    </xf>
    <xf numFmtId="0" fontId="27" fillId="14" borderId="83" xfId="0" applyFont="1" applyFill="1" applyBorder="1" applyAlignment="1" applyProtection="1">
      <alignment horizontal="center" vertical="center"/>
      <protection hidden="1"/>
    </xf>
    <xf numFmtId="0" fontId="27" fillId="14" borderId="84" xfId="0" applyFont="1" applyFill="1" applyBorder="1" applyAlignment="1" applyProtection="1">
      <alignment horizontal="center" vertical="center"/>
      <protection hidden="1"/>
    </xf>
    <xf numFmtId="0" fontId="27" fillId="14" borderId="85" xfId="0" applyFont="1" applyFill="1" applyBorder="1" applyAlignment="1" applyProtection="1">
      <alignment horizontal="center" vertical="center"/>
      <protection hidden="1"/>
    </xf>
    <xf numFmtId="0" fontId="27" fillId="14" borderId="86" xfId="0" applyFont="1" applyFill="1" applyBorder="1" applyAlignment="1" applyProtection="1">
      <alignment horizontal="center" vertical="center"/>
      <protection hidden="1"/>
    </xf>
    <xf numFmtId="0" fontId="27" fillId="14" borderId="87" xfId="0" applyFont="1" applyFill="1" applyBorder="1" applyAlignment="1" applyProtection="1">
      <alignment horizontal="center" vertical="center"/>
      <protection hidden="1"/>
    </xf>
    <xf numFmtId="0" fontId="27" fillId="14" borderId="88" xfId="0" applyFont="1" applyFill="1" applyBorder="1" applyAlignment="1" applyProtection="1">
      <alignment horizontal="center" vertical="center"/>
      <protection hidden="1"/>
    </xf>
    <xf numFmtId="0" fontId="45" fillId="12" borderId="124" xfId="0" applyFont="1" applyFill="1" applyBorder="1" applyAlignment="1" applyProtection="1">
      <alignment horizontal="center" vertical="center"/>
      <protection hidden="1"/>
    </xf>
    <xf numFmtId="0" fontId="45" fillId="12" borderId="0" xfId="0" applyFont="1" applyFill="1" applyBorder="1" applyAlignment="1" applyProtection="1">
      <alignment horizontal="center" vertical="center"/>
      <protection hidden="1"/>
    </xf>
    <xf numFmtId="0" fontId="22" fillId="0" borderId="121" xfId="0" applyFont="1" applyFill="1" applyBorder="1" applyAlignment="1" applyProtection="1">
      <alignment horizontal="center" vertical="center"/>
      <protection locked="0" hidden="1"/>
    </xf>
    <xf numFmtId="0" fontId="22" fillId="0" borderId="123" xfId="0" applyFont="1" applyFill="1" applyBorder="1" applyAlignment="1" applyProtection="1">
      <alignment horizontal="center" vertical="center"/>
      <protection locked="0" hidden="1"/>
    </xf>
    <xf numFmtId="0" fontId="22" fillId="0" borderId="126" xfId="0" applyFont="1" applyFill="1" applyBorder="1" applyAlignment="1" applyProtection="1">
      <alignment horizontal="center" vertical="center"/>
      <protection locked="0" hidden="1"/>
    </xf>
    <xf numFmtId="0" fontId="22" fillId="0" borderId="128" xfId="0" applyFont="1" applyFill="1" applyBorder="1" applyAlignment="1" applyProtection="1">
      <alignment horizontal="center" vertical="center"/>
      <protection locked="0" hidden="1"/>
    </xf>
    <xf numFmtId="0" fontId="46" fillId="12" borderId="0" xfId="0" applyFont="1" applyFill="1" applyBorder="1" applyAlignment="1" applyProtection="1">
      <alignment horizontal="left"/>
      <protection hidden="1"/>
    </xf>
    <xf numFmtId="38" fontId="22" fillId="0" borderId="121" xfId="1" applyFont="1" applyFill="1" applyBorder="1" applyAlignment="1" applyProtection="1">
      <alignment horizontal="center" vertical="center"/>
      <protection locked="0" hidden="1"/>
    </xf>
    <xf numFmtId="38" fontId="22" fillId="0" borderId="123" xfId="1" applyFont="1" applyFill="1" applyBorder="1" applyAlignment="1" applyProtection="1">
      <alignment horizontal="center" vertical="center"/>
      <protection locked="0" hidden="1"/>
    </xf>
    <xf numFmtId="38" fontId="22" fillId="0" borderId="126" xfId="1" applyFont="1" applyFill="1" applyBorder="1" applyAlignment="1" applyProtection="1">
      <alignment horizontal="center" vertical="center"/>
      <protection locked="0" hidden="1"/>
    </xf>
    <xf numFmtId="38" fontId="22" fillId="0" borderId="128" xfId="1" applyFont="1" applyFill="1" applyBorder="1" applyAlignment="1" applyProtection="1">
      <alignment horizontal="center" vertical="center"/>
      <protection locked="0" hidden="1"/>
    </xf>
    <xf numFmtId="0" fontId="47" fillId="12" borderId="0" xfId="0" applyFont="1" applyFill="1" applyBorder="1" applyAlignment="1" applyProtection="1">
      <alignment horizontal="left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29" fillId="0" borderId="18" xfId="0" applyFont="1" applyFill="1" applyBorder="1" applyAlignment="1" applyProtection="1">
      <alignment horizontal="center" vertical="center"/>
      <protection hidden="1"/>
    </xf>
    <xf numFmtId="0" fontId="35" fillId="11" borderId="62" xfId="0" applyFont="1" applyFill="1" applyBorder="1" applyAlignment="1" applyProtection="1">
      <alignment horizontal="right" vertical="center" indent="1"/>
      <protection hidden="1"/>
    </xf>
    <xf numFmtId="176" fontId="30" fillId="0" borderId="62" xfId="0" applyNumberFormat="1" applyFont="1" applyBorder="1" applyAlignment="1" applyProtection="1">
      <alignment horizontal="right" vertical="center" indent="2"/>
      <protection hidden="1"/>
    </xf>
    <xf numFmtId="0" fontId="24" fillId="0" borderId="63" xfId="0" applyFont="1" applyBorder="1" applyAlignment="1" applyProtection="1">
      <alignment horizontal="center" vertical="center"/>
      <protection hidden="1"/>
    </xf>
    <xf numFmtId="0" fontId="0" fillId="11" borderId="72" xfId="0" applyFill="1" applyBorder="1" applyAlignment="1" applyProtection="1">
      <alignment horizontal="center" vertical="center"/>
      <protection hidden="1"/>
    </xf>
    <xf numFmtId="0" fontId="0" fillId="11" borderId="73" xfId="0" applyFill="1" applyBorder="1" applyAlignment="1" applyProtection="1">
      <alignment horizontal="center" vertical="center"/>
      <protection hidden="1"/>
    </xf>
    <xf numFmtId="0" fontId="0" fillId="0" borderId="65" xfId="0" applyFill="1" applyBorder="1" applyAlignment="1" applyProtection="1">
      <alignment horizontal="center" vertical="center"/>
      <protection hidden="1"/>
    </xf>
    <xf numFmtId="0" fontId="0" fillId="0" borderId="66" xfId="0" applyFill="1" applyBorder="1" applyAlignment="1" applyProtection="1">
      <alignment horizontal="center" vertical="center"/>
      <protection hidden="1"/>
    </xf>
    <xf numFmtId="0" fontId="0" fillId="0" borderId="67" xfId="0" applyFill="1" applyBorder="1" applyAlignment="1" applyProtection="1">
      <alignment horizontal="center" vertical="center"/>
      <protection hidden="1"/>
    </xf>
    <xf numFmtId="0" fontId="3" fillId="0" borderId="65" xfId="0" applyFont="1" applyFill="1" applyBorder="1" applyAlignment="1" applyProtection="1">
      <alignment horizontal="center" vertical="center"/>
      <protection hidden="1"/>
    </xf>
    <xf numFmtId="0" fontId="3" fillId="0" borderId="66" xfId="0" applyFont="1" applyFill="1" applyBorder="1" applyAlignment="1" applyProtection="1">
      <alignment horizontal="center" vertical="center"/>
      <protection hidden="1"/>
    </xf>
    <xf numFmtId="0" fontId="3" fillId="0" borderId="67" xfId="0" applyFont="1" applyFill="1" applyBorder="1" applyAlignment="1" applyProtection="1">
      <alignment horizontal="center" vertical="center"/>
      <protection hidden="1"/>
    </xf>
    <xf numFmtId="0" fontId="0" fillId="0" borderId="65" xfId="0" applyFill="1" applyBorder="1" applyAlignment="1" applyProtection="1">
      <alignment horizontal="right" vertical="center" indent="2"/>
      <protection hidden="1"/>
    </xf>
    <xf numFmtId="0" fontId="0" fillId="0" borderId="67" xfId="0" applyFill="1" applyBorder="1" applyAlignment="1" applyProtection="1">
      <alignment horizontal="right" vertical="center" indent="2"/>
      <protection hidden="1"/>
    </xf>
    <xf numFmtId="0" fontId="3" fillId="0" borderId="65" xfId="0" applyFont="1" applyFill="1" applyBorder="1" applyAlignment="1" applyProtection="1">
      <alignment horizontal="right" vertical="center" indent="2"/>
      <protection hidden="1"/>
    </xf>
    <xf numFmtId="0" fontId="3" fillId="0" borderId="67" xfId="0" applyFont="1" applyFill="1" applyBorder="1" applyAlignment="1" applyProtection="1">
      <alignment horizontal="right" vertical="center" indent="2"/>
      <protection hidden="1"/>
    </xf>
    <xf numFmtId="0" fontId="3" fillId="0" borderId="75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0" borderId="68" xfId="0" applyBorder="1" applyAlignment="1" applyProtection="1">
      <alignment horizontal="center" vertical="center"/>
      <protection hidden="1"/>
    </xf>
    <xf numFmtId="0" fontId="0" fillId="0" borderId="69" xfId="0" applyBorder="1" applyAlignment="1" applyProtection="1">
      <alignment horizontal="center" vertical="center"/>
      <protection hidden="1"/>
    </xf>
    <xf numFmtId="0" fontId="3" fillId="0" borderId="70" xfId="0" applyFont="1" applyBorder="1" applyAlignment="1" applyProtection="1">
      <alignment horizontal="center" vertical="center"/>
      <protection hidden="1"/>
    </xf>
    <xf numFmtId="0" fontId="3" fillId="0" borderId="71" xfId="0" applyFont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8B96C"/>
      <color rgb="FFFCE9BA"/>
      <color rgb="FFFEF0CE"/>
      <color rgb="FFF2DE68"/>
      <color rgb="FFFBC99F"/>
      <color rgb="FFFEF2E8"/>
      <color rgb="FFF5EFF2"/>
      <color rgb="FFE6D6DF"/>
      <color rgb="FFFFCCCC"/>
      <color rgb="FFA5AA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showGridLines="0" tabSelected="1" workbookViewId="0">
      <selection activeCell="N41" sqref="N41"/>
    </sheetView>
  </sheetViews>
  <sheetFormatPr defaultRowHeight="18"/>
  <cols>
    <col min="1" max="9" width="6.69921875" style="1" customWidth="1"/>
    <col min="10" max="10" width="2.69921875" style="1" customWidth="1"/>
    <col min="11" max="24" width="6.69921875" style="1" customWidth="1"/>
    <col min="25" max="25" width="2.69921875" style="1" customWidth="1"/>
    <col min="26" max="28" width="6.69921875" style="1" customWidth="1"/>
    <col min="29" max="16384" width="8.796875" style="1"/>
  </cols>
  <sheetData>
    <row r="1" spans="1:24" ht="18.600000000000001" thickBot="1"/>
    <row r="2" spans="1:24" ht="18.60000000000000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</row>
    <row r="3" spans="1:24" ht="18" customHeight="1">
      <c r="B3" s="5"/>
      <c r="C3" s="6"/>
      <c r="D3" s="6"/>
      <c r="E3" s="279" t="s">
        <v>76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6"/>
      <c r="T3" s="6"/>
      <c r="U3" s="7"/>
    </row>
    <row r="4" spans="1:24" ht="18.600000000000001" customHeight="1" thickBot="1">
      <c r="B4" s="5"/>
      <c r="C4" s="6"/>
      <c r="D4" s="6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6"/>
      <c r="T4" s="6"/>
      <c r="U4" s="7"/>
    </row>
    <row r="5" spans="1:24" ht="19.2" thickTop="1" thickBot="1">
      <c r="A5" s="8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"/>
    </row>
    <row r="6" spans="1:24" ht="18.600000000000001" customHeight="1" thickTop="1">
      <c r="A6" s="8"/>
      <c r="B6" s="5"/>
      <c r="C6" s="9" t="s">
        <v>117</v>
      </c>
      <c r="D6" s="10"/>
      <c r="E6" s="11"/>
      <c r="F6" s="11"/>
      <c r="G6" s="11"/>
      <c r="H6" s="10"/>
      <c r="I6" s="10"/>
      <c r="J6" s="6"/>
      <c r="K6" s="6"/>
      <c r="L6" s="6"/>
      <c r="M6" s="6"/>
      <c r="N6" s="6"/>
      <c r="O6" s="6"/>
      <c r="P6" s="12"/>
      <c r="Q6" s="288" t="s">
        <v>118</v>
      </c>
      <c r="R6" s="289"/>
      <c r="S6" s="289"/>
      <c r="T6" s="290"/>
      <c r="U6" s="7"/>
    </row>
    <row r="7" spans="1:24" ht="18.600000000000001" customHeight="1" thickBot="1">
      <c r="A7" s="8"/>
      <c r="B7" s="5"/>
      <c r="C7" s="9" t="s">
        <v>119</v>
      </c>
      <c r="D7" s="10"/>
      <c r="E7" s="11"/>
      <c r="F7" s="11"/>
      <c r="G7" s="11"/>
      <c r="H7" s="10"/>
      <c r="I7" s="10"/>
      <c r="J7" s="6"/>
      <c r="K7" s="6"/>
      <c r="L7" s="6"/>
      <c r="M7" s="6"/>
      <c r="N7" s="6"/>
      <c r="O7" s="6"/>
      <c r="P7" s="12"/>
      <c r="Q7" s="291"/>
      <c r="R7" s="292"/>
      <c r="S7" s="292"/>
      <c r="T7" s="293"/>
      <c r="U7" s="7"/>
    </row>
    <row r="8" spans="1:24" ht="18.600000000000001" customHeight="1" thickTop="1" thickBot="1">
      <c r="A8" s="8"/>
      <c r="B8" s="5"/>
      <c r="C8" s="13"/>
      <c r="D8" s="13"/>
      <c r="E8" s="13"/>
      <c r="F8" s="13"/>
      <c r="G8" s="13"/>
      <c r="H8" s="6"/>
      <c r="I8" s="6"/>
      <c r="J8" s="6"/>
      <c r="K8" s="6"/>
      <c r="L8" s="6"/>
      <c r="M8" s="6"/>
      <c r="N8" s="6"/>
      <c r="O8" s="6"/>
      <c r="P8" s="12"/>
      <c r="Q8" s="14"/>
      <c r="R8" s="14"/>
      <c r="S8" s="14"/>
      <c r="T8" s="14"/>
      <c r="U8" s="7"/>
    </row>
    <row r="9" spans="1:24" ht="9" customHeight="1" thickTop="1" thickBot="1">
      <c r="A9" s="8"/>
      <c r="B9" s="5"/>
      <c r="C9" s="6"/>
      <c r="D9" s="6"/>
      <c r="E9" s="6"/>
      <c r="F9" s="6"/>
      <c r="G9" s="13"/>
      <c r="H9" s="15"/>
      <c r="I9" s="16"/>
      <c r="J9" s="16"/>
      <c r="K9" s="16"/>
      <c r="L9" s="16"/>
      <c r="M9" s="16"/>
      <c r="N9" s="16"/>
      <c r="O9" s="16"/>
      <c r="P9" s="16"/>
      <c r="Q9" s="17"/>
      <c r="R9" s="17"/>
      <c r="S9" s="17"/>
      <c r="T9" s="18"/>
      <c r="U9" s="7"/>
      <c r="W9" s="19"/>
      <c r="X9" s="8"/>
    </row>
    <row r="10" spans="1:24" ht="18.600000000000001" customHeight="1" thickTop="1" thickBot="1">
      <c r="A10" s="8"/>
      <c r="B10" s="294" t="s">
        <v>73</v>
      </c>
      <c r="C10" s="295"/>
      <c r="D10" s="296"/>
      <c r="E10" s="297"/>
      <c r="F10" s="300" t="s">
        <v>75</v>
      </c>
      <c r="G10" s="6"/>
      <c r="H10" s="20"/>
      <c r="I10" s="21"/>
      <c r="J10" s="22"/>
      <c r="K10" s="281" t="s">
        <v>2</v>
      </c>
      <c r="L10" s="282"/>
      <c r="M10" s="283"/>
      <c r="N10" s="281" t="s">
        <v>30</v>
      </c>
      <c r="O10" s="282"/>
      <c r="P10" s="284"/>
      <c r="Q10" s="285" t="s">
        <v>79</v>
      </c>
      <c r="R10" s="286"/>
      <c r="S10" s="287"/>
      <c r="T10" s="23"/>
      <c r="U10" s="7"/>
      <c r="X10" s="8"/>
    </row>
    <row r="11" spans="1:24" ht="18.600000000000001" customHeight="1" thickTop="1" thickBot="1">
      <c r="A11" s="8"/>
      <c r="B11" s="294"/>
      <c r="C11" s="295"/>
      <c r="D11" s="298"/>
      <c r="E11" s="299"/>
      <c r="F11" s="300"/>
      <c r="G11" s="6"/>
      <c r="H11" s="265" t="s">
        <v>77</v>
      </c>
      <c r="I11" s="266"/>
      <c r="J11" s="267"/>
      <c r="K11" s="255" t="str">
        <f>IF(D14="","",IF(D10&lt;25,DNT!D54,DNT!I54))</f>
        <v/>
      </c>
      <c r="L11" s="250"/>
      <c r="M11" s="251"/>
      <c r="N11" s="255" t="str">
        <f>IF(D14="","",DNT!X54)</f>
        <v/>
      </c>
      <c r="O11" s="250"/>
      <c r="P11" s="257"/>
      <c r="Q11" s="249" t="str">
        <f>IF(D14="","",IF(D10&lt;25,DNT!D57,DNT!I57))</f>
        <v/>
      </c>
      <c r="R11" s="250"/>
      <c r="S11" s="251"/>
      <c r="T11" s="24"/>
      <c r="U11" s="7"/>
    </row>
    <row r="12" spans="1:24" ht="18" customHeight="1" thickTop="1" thickBot="1">
      <c r="A12" s="8"/>
      <c r="B12" s="25"/>
      <c r="C12" s="26"/>
      <c r="D12" s="27"/>
      <c r="E12" s="27"/>
      <c r="F12" s="28"/>
      <c r="G12" s="6"/>
      <c r="H12" s="268"/>
      <c r="I12" s="269"/>
      <c r="J12" s="270"/>
      <c r="K12" s="256"/>
      <c r="L12" s="253"/>
      <c r="M12" s="254"/>
      <c r="N12" s="256"/>
      <c r="O12" s="253"/>
      <c r="P12" s="258"/>
      <c r="Q12" s="252"/>
      <c r="R12" s="253"/>
      <c r="S12" s="254"/>
      <c r="T12" s="29"/>
      <c r="U12" s="7"/>
    </row>
    <row r="13" spans="1:24" ht="18" customHeight="1" thickTop="1" thickBot="1">
      <c r="A13" s="8"/>
      <c r="B13" s="30"/>
      <c r="C13" s="31"/>
      <c r="D13" s="6"/>
      <c r="E13" s="6"/>
      <c r="F13" s="32"/>
      <c r="G13" s="6"/>
      <c r="H13" s="33"/>
      <c r="I13" s="17"/>
      <c r="J13" s="34"/>
      <c r="K13" s="35"/>
      <c r="L13" s="17"/>
      <c r="M13" s="34"/>
      <c r="N13" s="35"/>
      <c r="O13" s="17"/>
      <c r="P13" s="36"/>
      <c r="Q13" s="37"/>
      <c r="R13" s="17"/>
      <c r="S13" s="34"/>
      <c r="T13" s="38"/>
      <c r="U13" s="7"/>
    </row>
    <row r="14" spans="1:24" ht="18" customHeight="1" thickTop="1">
      <c r="A14" s="8"/>
      <c r="B14" s="294" t="s">
        <v>74</v>
      </c>
      <c r="C14" s="295"/>
      <c r="D14" s="301"/>
      <c r="E14" s="302"/>
      <c r="F14" s="305" t="s">
        <v>36</v>
      </c>
      <c r="G14" s="6"/>
      <c r="H14" s="265" t="s">
        <v>78</v>
      </c>
      <c r="I14" s="266"/>
      <c r="J14" s="267"/>
      <c r="K14" s="255" t="str">
        <f>IF(D14="","",IF(D10&lt;25,DNT!E54,DNT!J54))</f>
        <v/>
      </c>
      <c r="L14" s="250"/>
      <c r="M14" s="251"/>
      <c r="N14" s="255" t="str">
        <f>IF(D14="","",DNT!X54)</f>
        <v/>
      </c>
      <c r="O14" s="250"/>
      <c r="P14" s="257"/>
      <c r="Q14" s="249" t="str">
        <f>IF(D14="","",IF(D10&lt;25,DNT!E57,DNT!J57))</f>
        <v/>
      </c>
      <c r="R14" s="250"/>
      <c r="S14" s="251"/>
      <c r="T14" s="24"/>
      <c r="U14" s="7"/>
    </row>
    <row r="15" spans="1:24" ht="18" customHeight="1" thickBot="1">
      <c r="A15" s="8"/>
      <c r="B15" s="294"/>
      <c r="C15" s="295"/>
      <c r="D15" s="303"/>
      <c r="E15" s="304"/>
      <c r="F15" s="305"/>
      <c r="G15" s="6"/>
      <c r="H15" s="268"/>
      <c r="I15" s="269"/>
      <c r="J15" s="270"/>
      <c r="K15" s="256"/>
      <c r="L15" s="253"/>
      <c r="M15" s="254"/>
      <c r="N15" s="256"/>
      <c r="O15" s="253"/>
      <c r="P15" s="258"/>
      <c r="Q15" s="252"/>
      <c r="R15" s="253"/>
      <c r="S15" s="254"/>
      <c r="T15" s="29"/>
      <c r="U15" s="7"/>
    </row>
    <row r="16" spans="1:24" ht="18" customHeight="1" thickTop="1" thickBot="1">
      <c r="A16" s="8"/>
      <c r="B16" s="5"/>
      <c r="C16" s="6"/>
      <c r="D16" s="6"/>
      <c r="E16" s="6"/>
      <c r="F16" s="6"/>
      <c r="G16" s="6"/>
      <c r="H16" s="39"/>
      <c r="I16" s="40"/>
      <c r="J16" s="41"/>
      <c r="K16" s="42"/>
      <c r="L16" s="43"/>
      <c r="M16" s="44"/>
      <c r="N16" s="42"/>
      <c r="O16" s="43"/>
      <c r="P16" s="45"/>
      <c r="Q16" s="46"/>
      <c r="R16" s="43"/>
      <c r="S16" s="44"/>
      <c r="T16" s="47"/>
      <c r="U16" s="7"/>
    </row>
    <row r="17" spans="1:29" ht="18" customHeight="1" thickTop="1" thickBot="1">
      <c r="A17" s="8"/>
      <c r="B17" s="5"/>
      <c r="C17" s="6"/>
      <c r="D17" s="6"/>
      <c r="E17" s="6"/>
      <c r="F17" s="6"/>
      <c r="G17" s="6"/>
      <c r="H17" s="48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50"/>
      <c r="T17" s="50"/>
      <c r="U17" s="7"/>
    </row>
    <row r="18" spans="1:29" ht="18" customHeight="1" thickTop="1">
      <c r="A18" s="8"/>
      <c r="B18" s="5"/>
      <c r="C18" s="6"/>
      <c r="D18" s="6"/>
      <c r="E18" s="6"/>
      <c r="F18" s="6"/>
      <c r="G18" s="6"/>
      <c r="H18" s="271" t="s">
        <v>80</v>
      </c>
      <c r="I18" s="272"/>
      <c r="J18" s="272"/>
      <c r="K18" s="259" t="str">
        <f>IFERROR(K14-K11,"")</f>
        <v/>
      </c>
      <c r="L18" s="259"/>
      <c r="M18" s="260"/>
      <c r="N18" s="259" t="str">
        <f>IFERROR(N14-N11,"")</f>
        <v/>
      </c>
      <c r="O18" s="259"/>
      <c r="P18" s="260"/>
      <c r="Q18" s="263" t="str">
        <f>IFERROR(Q14-Q11,"")</f>
        <v/>
      </c>
      <c r="R18" s="263"/>
      <c r="S18" s="264"/>
      <c r="T18" s="51"/>
      <c r="U18" s="7"/>
    </row>
    <row r="19" spans="1:29" ht="18" customHeight="1" thickBot="1">
      <c r="A19" s="8"/>
      <c r="B19" s="5"/>
      <c r="C19" s="6"/>
      <c r="D19" s="6"/>
      <c r="E19" s="6"/>
      <c r="F19" s="6"/>
      <c r="G19" s="6"/>
      <c r="H19" s="273"/>
      <c r="I19" s="274"/>
      <c r="J19" s="274"/>
      <c r="K19" s="261"/>
      <c r="L19" s="261"/>
      <c r="M19" s="262"/>
      <c r="N19" s="261"/>
      <c r="O19" s="261"/>
      <c r="P19" s="262"/>
      <c r="Q19" s="261"/>
      <c r="R19" s="261"/>
      <c r="S19" s="262"/>
      <c r="T19" s="52"/>
      <c r="U19" s="7"/>
    </row>
    <row r="20" spans="1:29" ht="19.2" thickTop="1" thickBot="1">
      <c r="A20" s="8"/>
      <c r="B20" s="5"/>
      <c r="C20" s="6"/>
      <c r="D20" s="6"/>
      <c r="E20" s="6"/>
      <c r="F20" s="6"/>
      <c r="G20" s="6"/>
      <c r="H20" s="48"/>
      <c r="I20" s="49"/>
      <c r="J20" s="49"/>
      <c r="K20" s="49"/>
      <c r="L20" s="49"/>
      <c r="M20" s="49"/>
      <c r="N20" s="49"/>
      <c r="O20" s="49"/>
      <c r="P20" s="53"/>
      <c r="Q20" s="49"/>
      <c r="R20" s="49"/>
      <c r="S20" s="50"/>
      <c r="T20" s="50"/>
      <c r="U20" s="7"/>
    </row>
    <row r="21" spans="1:29" ht="18.600000000000001" thickTop="1">
      <c r="A21" s="8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</row>
    <row r="22" spans="1:29">
      <c r="A22" s="8"/>
      <c r="B22" s="5"/>
      <c r="C22" s="6"/>
      <c r="D22" s="6"/>
      <c r="E22" s="6"/>
      <c r="F22" s="6"/>
      <c r="G22" s="6"/>
      <c r="H22" s="9" t="s">
        <v>95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</row>
    <row r="23" spans="1:29">
      <c r="A23" s="8"/>
      <c r="B23" s="5"/>
      <c r="C23" s="6"/>
      <c r="D23" s="6"/>
      <c r="E23" s="6"/>
      <c r="F23" s="6"/>
      <c r="G23" s="6"/>
      <c r="H23" s="9" t="s">
        <v>94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7"/>
    </row>
    <row r="24" spans="1:29" ht="18" customHeight="1" thickBot="1">
      <c r="A24" s="8"/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6"/>
    </row>
    <row r="25" spans="1:29" ht="18" customHeight="1" thickTop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9" ht="18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9" ht="18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9" ht="18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9" s="58" customFormat="1" ht="19.95" customHeight="1" thickBot="1">
      <c r="A29" s="57"/>
      <c r="B29" s="203" t="s">
        <v>122</v>
      </c>
      <c r="C29" s="203"/>
      <c r="D29" s="203"/>
      <c r="E29" s="203"/>
      <c r="F29" s="203"/>
      <c r="G29" s="203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202" t="s">
        <v>123</v>
      </c>
      <c r="V29" s="202"/>
      <c r="W29" s="202"/>
      <c r="X29" s="202"/>
      <c r="Y29" s="202"/>
      <c r="Z29" s="202"/>
    </row>
    <row r="30" spans="1:29" s="58" customFormat="1" ht="12.6" customHeight="1" thickTop="1">
      <c r="A30" s="57"/>
      <c r="Z30" s="59"/>
    </row>
    <row r="31" spans="1:29" s="58" customFormat="1" ht="19.95" customHeight="1">
      <c r="B31" s="226" t="s">
        <v>81</v>
      </c>
      <c r="C31" s="226"/>
      <c r="D31" s="226"/>
      <c r="E31" s="226"/>
      <c r="F31" s="226"/>
      <c r="G31" s="226"/>
      <c r="H31" s="226"/>
      <c r="I31" s="226"/>
      <c r="K31" s="238" t="s">
        <v>98</v>
      </c>
      <c r="L31" s="238"/>
      <c r="M31" s="238"/>
      <c r="N31" s="238"/>
      <c r="O31" s="238"/>
      <c r="P31" s="238"/>
      <c r="Q31" s="238"/>
      <c r="R31" s="238"/>
      <c r="S31" s="238"/>
      <c r="U31" s="226" t="s">
        <v>100</v>
      </c>
      <c r="V31" s="226"/>
      <c r="W31" s="226"/>
      <c r="X31" s="226"/>
      <c r="Z31" s="215" t="s">
        <v>101</v>
      </c>
      <c r="AA31" s="215"/>
      <c r="AB31" s="215"/>
      <c r="AC31" s="215"/>
    </row>
    <row r="32" spans="1:29" s="58" customFormat="1" ht="19.95" customHeight="1" thickBot="1">
      <c r="B32" s="275" t="s">
        <v>84</v>
      </c>
      <c r="C32" s="275"/>
      <c r="D32" s="214" t="s">
        <v>91</v>
      </c>
      <c r="E32" s="214"/>
      <c r="F32" s="277" t="s">
        <v>92</v>
      </c>
      <c r="G32" s="277"/>
      <c r="H32" s="214" t="s">
        <v>93</v>
      </c>
      <c r="I32" s="214"/>
      <c r="J32" s="60"/>
      <c r="K32" s="232" t="s">
        <v>96</v>
      </c>
      <c r="L32" s="232"/>
      <c r="M32" s="232"/>
      <c r="N32" s="210" t="s">
        <v>91</v>
      </c>
      <c r="O32" s="210"/>
      <c r="P32" s="234" t="s">
        <v>92</v>
      </c>
      <c r="Q32" s="234"/>
      <c r="R32" s="210" t="s">
        <v>93</v>
      </c>
      <c r="S32" s="210"/>
      <c r="U32" s="216" t="s">
        <v>124</v>
      </c>
      <c r="V32" s="217"/>
      <c r="W32" s="219">
        <v>500</v>
      </c>
      <c r="X32" s="219"/>
      <c r="Z32" s="232" t="s">
        <v>96</v>
      </c>
      <c r="AA32" s="232"/>
      <c r="AB32" s="307" t="s">
        <v>103</v>
      </c>
      <c r="AC32" s="307"/>
    </row>
    <row r="33" spans="2:29" s="58" customFormat="1" ht="19.95" customHeight="1" thickBot="1">
      <c r="B33" s="276" t="s">
        <v>82</v>
      </c>
      <c r="C33" s="276"/>
      <c r="D33" s="224">
        <v>880</v>
      </c>
      <c r="E33" s="224"/>
      <c r="F33" s="278">
        <v>960</v>
      </c>
      <c r="G33" s="278"/>
      <c r="H33" s="245">
        <v>80</v>
      </c>
      <c r="I33" s="245"/>
      <c r="J33" s="60"/>
      <c r="K33" s="235" t="s">
        <v>120</v>
      </c>
      <c r="L33" s="235"/>
      <c r="M33" s="235"/>
      <c r="N33" s="243" t="s">
        <v>97</v>
      </c>
      <c r="O33" s="243"/>
      <c r="P33" s="228" t="s">
        <v>97</v>
      </c>
      <c r="Q33" s="228"/>
      <c r="R33" s="204" t="s">
        <v>97</v>
      </c>
      <c r="S33" s="204"/>
      <c r="U33" s="218"/>
      <c r="V33" s="218"/>
      <c r="W33" s="220"/>
      <c r="X33" s="220"/>
      <c r="Z33" s="221" t="s">
        <v>10</v>
      </c>
      <c r="AA33" s="222"/>
      <c r="AB33" s="209">
        <v>20</v>
      </c>
      <c r="AC33" s="209"/>
    </row>
    <row r="34" spans="2:29" s="58" customFormat="1" ht="19.95" customHeight="1">
      <c r="B34" s="212" t="s">
        <v>83</v>
      </c>
      <c r="C34" s="212"/>
      <c r="D34" s="225">
        <v>1700</v>
      </c>
      <c r="E34" s="225"/>
      <c r="F34" s="213">
        <v>2200</v>
      </c>
      <c r="G34" s="213"/>
      <c r="H34" s="211">
        <v>500</v>
      </c>
      <c r="I34" s="211"/>
      <c r="J34" s="60"/>
      <c r="K34" s="236" t="s">
        <v>121</v>
      </c>
      <c r="L34" s="236"/>
      <c r="M34" s="236"/>
      <c r="N34" s="244" t="s">
        <v>97</v>
      </c>
      <c r="O34" s="244"/>
      <c r="P34" s="229">
        <v>10</v>
      </c>
      <c r="Q34" s="229"/>
      <c r="R34" s="205">
        <v>10</v>
      </c>
      <c r="S34" s="205"/>
      <c r="U34" s="306"/>
      <c r="V34" s="306"/>
      <c r="W34" s="306"/>
      <c r="X34" s="306"/>
      <c r="Z34" s="223" t="s">
        <v>38</v>
      </c>
      <c r="AA34" s="223"/>
      <c r="AB34" s="242">
        <v>100</v>
      </c>
      <c r="AC34" s="242"/>
    </row>
    <row r="35" spans="2:29" s="58" customFormat="1" ht="19.95" customHeight="1">
      <c r="B35" s="212" t="s">
        <v>85</v>
      </c>
      <c r="C35" s="212"/>
      <c r="D35" s="225">
        <v>4500</v>
      </c>
      <c r="E35" s="225"/>
      <c r="F35" s="213">
        <v>6200</v>
      </c>
      <c r="G35" s="213"/>
      <c r="H35" s="211">
        <v>1700</v>
      </c>
      <c r="I35" s="211"/>
      <c r="J35" s="60"/>
      <c r="K35" s="222" t="s">
        <v>20</v>
      </c>
      <c r="L35" s="222"/>
      <c r="M35" s="222"/>
      <c r="N35" s="209">
        <v>145</v>
      </c>
      <c r="O35" s="209"/>
      <c r="P35" s="230">
        <v>165</v>
      </c>
      <c r="Q35" s="230"/>
      <c r="R35" s="206">
        <v>20</v>
      </c>
      <c r="S35" s="206"/>
      <c r="U35" s="1"/>
      <c r="V35" s="1"/>
      <c r="W35" s="1"/>
      <c r="X35" s="1"/>
      <c r="Z35" s="223" t="s">
        <v>39</v>
      </c>
      <c r="AA35" s="223"/>
      <c r="AB35" s="242">
        <v>130</v>
      </c>
      <c r="AC35" s="242"/>
    </row>
    <row r="36" spans="2:29" s="58" customFormat="1" ht="19.95" customHeight="1">
      <c r="B36" s="212" t="s">
        <v>86</v>
      </c>
      <c r="C36" s="212"/>
      <c r="D36" s="225">
        <v>8800</v>
      </c>
      <c r="E36" s="225"/>
      <c r="F36" s="213">
        <v>12100</v>
      </c>
      <c r="G36" s="213"/>
      <c r="H36" s="211">
        <v>3300</v>
      </c>
      <c r="I36" s="211"/>
      <c r="J36" s="60"/>
      <c r="K36" s="223" t="s">
        <v>14</v>
      </c>
      <c r="L36" s="223"/>
      <c r="M36" s="223"/>
      <c r="N36" s="242">
        <v>155</v>
      </c>
      <c r="O36" s="242"/>
      <c r="P36" s="231">
        <v>180</v>
      </c>
      <c r="Q36" s="231"/>
      <c r="R36" s="207">
        <v>25</v>
      </c>
      <c r="S36" s="207"/>
      <c r="U36" s="1"/>
      <c r="V36" s="1"/>
      <c r="W36" s="1"/>
      <c r="X36" s="1"/>
      <c r="Z36" s="223" t="s">
        <v>40</v>
      </c>
      <c r="AA36" s="223"/>
      <c r="AB36" s="242">
        <v>155</v>
      </c>
      <c r="AC36" s="242"/>
    </row>
    <row r="37" spans="2:29" s="58" customFormat="1" ht="19.95" customHeight="1">
      <c r="B37" s="212" t="s">
        <v>87</v>
      </c>
      <c r="C37" s="212"/>
      <c r="D37" s="225">
        <v>21700</v>
      </c>
      <c r="E37" s="225"/>
      <c r="F37" s="213">
        <v>30800</v>
      </c>
      <c r="G37" s="213"/>
      <c r="H37" s="211">
        <v>9100</v>
      </c>
      <c r="I37" s="211"/>
      <c r="J37" s="60"/>
      <c r="K37" s="240" t="s">
        <v>16</v>
      </c>
      <c r="L37" s="240"/>
      <c r="M37" s="240"/>
      <c r="N37" s="208">
        <v>215</v>
      </c>
      <c r="O37" s="208"/>
      <c r="P37" s="231">
        <v>225</v>
      </c>
      <c r="Q37" s="231"/>
      <c r="R37" s="207">
        <v>10</v>
      </c>
      <c r="S37" s="207"/>
      <c r="U37" s="1"/>
      <c r="V37" s="1"/>
      <c r="W37" s="1"/>
      <c r="X37" s="1"/>
      <c r="Z37" s="223" t="s">
        <v>41</v>
      </c>
      <c r="AA37" s="223"/>
      <c r="AB37" s="242">
        <v>186</v>
      </c>
      <c r="AC37" s="242"/>
    </row>
    <row r="38" spans="2:29" s="58" customFormat="1" ht="19.95" customHeight="1">
      <c r="B38" s="212" t="s">
        <v>88</v>
      </c>
      <c r="C38" s="212"/>
      <c r="D38" s="225">
        <v>41000</v>
      </c>
      <c r="E38" s="225"/>
      <c r="F38" s="213">
        <v>61300</v>
      </c>
      <c r="G38" s="213"/>
      <c r="H38" s="211">
        <v>20300</v>
      </c>
      <c r="I38" s="211"/>
      <c r="J38" s="60"/>
      <c r="K38" s="223" t="s">
        <v>18</v>
      </c>
      <c r="L38" s="223"/>
      <c r="M38" s="223"/>
      <c r="N38" s="209"/>
      <c r="O38" s="209"/>
      <c r="P38" s="230">
        <v>245</v>
      </c>
      <c r="Q38" s="230"/>
      <c r="R38" s="206">
        <v>30</v>
      </c>
      <c r="S38" s="206"/>
      <c r="U38" s="1"/>
      <c r="V38" s="1"/>
      <c r="W38" s="1"/>
      <c r="X38" s="1"/>
      <c r="Z38" s="223" t="s">
        <v>42</v>
      </c>
      <c r="AA38" s="223"/>
      <c r="AB38" s="242">
        <v>219</v>
      </c>
      <c r="AC38" s="242"/>
    </row>
    <row r="39" spans="2:29" s="58" customFormat="1" ht="19.95" customHeight="1" thickBot="1">
      <c r="B39" s="212" t="s">
        <v>89</v>
      </c>
      <c r="C39" s="212"/>
      <c r="D39" s="225">
        <v>106000</v>
      </c>
      <c r="E39" s="225"/>
      <c r="F39" s="213">
        <v>151500</v>
      </c>
      <c r="G39" s="213"/>
      <c r="H39" s="211">
        <v>45500</v>
      </c>
      <c r="I39" s="211"/>
      <c r="J39" s="60"/>
      <c r="K39" s="241" t="s">
        <v>21</v>
      </c>
      <c r="L39" s="241"/>
      <c r="M39" s="241"/>
      <c r="N39" s="227">
        <v>250</v>
      </c>
      <c r="O39" s="227"/>
      <c r="P39" s="233">
        <v>285</v>
      </c>
      <c r="Q39" s="233"/>
      <c r="R39" s="237">
        <v>35</v>
      </c>
      <c r="S39" s="237"/>
      <c r="U39" s="1"/>
      <c r="V39" s="1"/>
      <c r="W39" s="1"/>
      <c r="X39" s="1"/>
      <c r="Z39" s="223" t="s">
        <v>125</v>
      </c>
      <c r="AA39" s="223"/>
      <c r="AB39" s="242">
        <v>234</v>
      </c>
      <c r="AC39" s="242"/>
    </row>
    <row r="40" spans="2:29" s="58" customFormat="1" ht="19.95" customHeight="1" thickBot="1">
      <c r="B40" s="246" t="s">
        <v>90</v>
      </c>
      <c r="C40" s="246"/>
      <c r="D40" s="247">
        <v>212000</v>
      </c>
      <c r="E40" s="247"/>
      <c r="F40" s="248">
        <v>338900</v>
      </c>
      <c r="G40" s="248"/>
      <c r="H40" s="239">
        <v>126900</v>
      </c>
      <c r="I40" s="239"/>
      <c r="J40" s="60"/>
      <c r="K40" s="60"/>
      <c r="L40" s="60"/>
      <c r="M40" s="60"/>
      <c r="N40" s="60"/>
      <c r="O40" s="60"/>
      <c r="P40" s="60"/>
      <c r="Q40" s="60"/>
      <c r="R40" s="60"/>
      <c r="S40" s="60"/>
      <c r="U40" s="1"/>
      <c r="V40" s="1"/>
      <c r="W40" s="1"/>
      <c r="X40" s="1"/>
      <c r="Y40" s="1"/>
      <c r="Z40" s="223" t="s">
        <v>102</v>
      </c>
      <c r="AA40" s="223"/>
      <c r="AB40" s="242">
        <v>249</v>
      </c>
      <c r="AC40" s="242"/>
    </row>
    <row r="41" spans="2:29" ht="18" customHeight="1" thickBot="1">
      <c r="C41" s="19"/>
      <c r="D41" s="61"/>
      <c r="E41" s="61"/>
      <c r="F41" s="61"/>
      <c r="G41" s="61"/>
      <c r="H41" s="61"/>
      <c r="I41" s="61"/>
      <c r="Z41" s="308" t="s">
        <v>126</v>
      </c>
      <c r="AA41" s="308"/>
      <c r="AB41" s="309">
        <v>265</v>
      </c>
      <c r="AC41" s="309"/>
    </row>
    <row r="42" spans="2:29" ht="18" customHeight="1">
      <c r="C42" s="19"/>
      <c r="D42" s="19"/>
      <c r="E42" s="19"/>
      <c r="F42" s="19"/>
      <c r="G42" s="19"/>
      <c r="H42" s="19"/>
      <c r="I42" s="19"/>
      <c r="Z42" s="62"/>
      <c r="AA42" s="62"/>
      <c r="AB42" s="63"/>
      <c r="AC42" s="63"/>
    </row>
    <row r="43" spans="2:29" ht="18" customHeight="1">
      <c r="C43" s="19"/>
      <c r="D43" s="19"/>
      <c r="E43" s="19"/>
      <c r="F43" s="19"/>
      <c r="G43" s="19"/>
      <c r="H43" s="19"/>
      <c r="I43" s="19"/>
      <c r="Z43" s="62"/>
      <c r="AA43" s="62"/>
      <c r="AB43" s="63"/>
      <c r="AC43" s="63"/>
    </row>
    <row r="44" spans="2:29" ht="18" customHeight="1">
      <c r="C44" s="19"/>
      <c r="D44" s="19"/>
      <c r="E44" s="19"/>
      <c r="F44" s="19"/>
      <c r="G44" s="19"/>
      <c r="H44" s="19"/>
      <c r="I44" s="19"/>
      <c r="Z44" s="62"/>
      <c r="AA44" s="62"/>
      <c r="AB44" s="63"/>
      <c r="AC44" s="63"/>
    </row>
    <row r="45" spans="2:29" ht="18" customHeight="1"/>
    <row r="46" spans="2:29" ht="18" customHeight="1" thickBot="1">
      <c r="B46" s="310" t="s">
        <v>99</v>
      </c>
      <c r="C46" s="310"/>
      <c r="D46" s="310"/>
      <c r="E46" s="310"/>
      <c r="F46" s="310"/>
      <c r="G46" s="64"/>
    </row>
    <row r="47" spans="2:29" ht="12.6" customHeight="1" thickTop="1">
      <c r="G47" s="19"/>
      <c r="L47" s="19"/>
    </row>
    <row r="48" spans="2:29">
      <c r="B48" s="311" t="s">
        <v>128</v>
      </c>
      <c r="C48" s="312"/>
      <c r="D48" s="312"/>
      <c r="E48" s="312"/>
      <c r="F48" s="312"/>
      <c r="G48" s="312"/>
      <c r="H48" s="312"/>
      <c r="I48" s="312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6"/>
    </row>
    <row r="49" spans="2:27">
      <c r="B49" s="67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68"/>
    </row>
    <row r="50" spans="2:27">
      <c r="B50" s="323" t="s">
        <v>104</v>
      </c>
      <c r="C50" s="324"/>
      <c r="D50" s="69"/>
      <c r="E50" s="70" t="s">
        <v>105</v>
      </c>
      <c r="F50" s="71" t="s">
        <v>127</v>
      </c>
      <c r="G50" s="69"/>
      <c r="H50" s="70" t="s">
        <v>106</v>
      </c>
      <c r="I50" s="69"/>
      <c r="J50" s="69"/>
      <c r="K50" s="69"/>
      <c r="L50" s="69"/>
      <c r="M50" s="70" t="s">
        <v>129</v>
      </c>
      <c r="N50" s="19"/>
      <c r="O50" s="324" t="s">
        <v>110</v>
      </c>
      <c r="P50" s="324"/>
      <c r="Q50" s="69"/>
      <c r="R50" s="70" t="s">
        <v>111</v>
      </c>
      <c r="S50" s="71" t="s">
        <v>137</v>
      </c>
      <c r="T50" s="69"/>
      <c r="U50" s="70" t="s">
        <v>112</v>
      </c>
      <c r="V50" s="69"/>
      <c r="W50" s="69"/>
      <c r="X50" s="69"/>
      <c r="Y50" s="69"/>
      <c r="Z50" s="70" t="s">
        <v>138</v>
      </c>
      <c r="AA50" s="68"/>
    </row>
    <row r="51" spans="2:27">
      <c r="B51" s="67"/>
      <c r="C51" s="19"/>
      <c r="D51" s="69"/>
      <c r="E51" s="69"/>
      <c r="F51" s="69"/>
      <c r="G51" s="69"/>
      <c r="H51" s="69"/>
      <c r="I51" s="69"/>
      <c r="J51" s="69"/>
      <c r="K51" s="69"/>
      <c r="L51" s="69"/>
      <c r="M51" s="70" t="s">
        <v>130</v>
      </c>
      <c r="N51" s="19"/>
      <c r="O51" s="19"/>
      <c r="P51" s="19"/>
      <c r="Q51" s="69"/>
      <c r="R51" s="69"/>
      <c r="S51" s="69"/>
      <c r="T51" s="69"/>
      <c r="U51" s="69"/>
      <c r="V51" s="69"/>
      <c r="W51" s="69"/>
      <c r="X51" s="69"/>
      <c r="Y51" s="69"/>
      <c r="Z51" s="70" t="s">
        <v>139</v>
      </c>
      <c r="AA51" s="68"/>
    </row>
    <row r="52" spans="2:27">
      <c r="B52" s="67"/>
      <c r="C52" s="19"/>
      <c r="D52" s="69"/>
      <c r="E52" s="69"/>
      <c r="F52" s="69"/>
      <c r="G52" s="69"/>
      <c r="H52" s="69"/>
      <c r="I52" s="72"/>
      <c r="J52" s="72"/>
      <c r="K52" s="72"/>
      <c r="L52" s="72"/>
      <c r="M52" s="73" t="s">
        <v>131</v>
      </c>
      <c r="N52" s="19"/>
      <c r="O52" s="19"/>
      <c r="P52" s="19"/>
      <c r="Q52" s="69"/>
      <c r="R52" s="69"/>
      <c r="S52" s="69"/>
      <c r="T52" s="69"/>
      <c r="U52" s="69"/>
      <c r="V52" s="72"/>
      <c r="W52" s="72"/>
      <c r="X52" s="72"/>
      <c r="Y52" s="72"/>
      <c r="Z52" s="73" t="s">
        <v>140</v>
      </c>
      <c r="AA52" s="68"/>
    </row>
    <row r="53" spans="2:27">
      <c r="B53" s="67"/>
      <c r="C53" s="19"/>
      <c r="D53" s="69"/>
      <c r="E53" s="69"/>
      <c r="F53" s="69"/>
      <c r="G53" s="69"/>
      <c r="H53" s="69"/>
      <c r="I53" s="69"/>
      <c r="J53" s="69"/>
      <c r="K53" s="69"/>
      <c r="L53" s="69"/>
      <c r="M53" s="74" t="s">
        <v>132</v>
      </c>
      <c r="N53" s="19"/>
      <c r="O53" s="19"/>
      <c r="P53" s="19"/>
      <c r="Q53" s="69"/>
      <c r="R53" s="69"/>
      <c r="S53" s="69"/>
      <c r="T53" s="69"/>
      <c r="U53" s="69"/>
      <c r="V53" s="69"/>
      <c r="W53" s="69"/>
      <c r="X53" s="69"/>
      <c r="Y53" s="69"/>
      <c r="Z53" s="74" t="s">
        <v>141</v>
      </c>
      <c r="AA53" s="68"/>
    </row>
    <row r="54" spans="2:27">
      <c r="B54" s="67"/>
      <c r="C54" s="19"/>
      <c r="D54" s="69"/>
      <c r="E54" s="313" t="s">
        <v>107</v>
      </c>
      <c r="F54" s="314"/>
      <c r="G54" s="315"/>
      <c r="H54" s="319" t="s">
        <v>133</v>
      </c>
      <c r="I54" s="320"/>
      <c r="J54" s="69"/>
      <c r="K54" s="69"/>
      <c r="L54" s="69"/>
      <c r="M54" s="69"/>
      <c r="N54" s="19"/>
      <c r="O54" s="19"/>
      <c r="P54" s="19"/>
      <c r="Q54" s="69"/>
      <c r="R54" s="313" t="s">
        <v>113</v>
      </c>
      <c r="S54" s="314"/>
      <c r="T54" s="315"/>
      <c r="U54" s="319" t="s">
        <v>142</v>
      </c>
      <c r="V54" s="320"/>
      <c r="W54" s="69"/>
      <c r="X54" s="69"/>
      <c r="Y54" s="69"/>
      <c r="Z54" s="69"/>
      <c r="AA54" s="68"/>
    </row>
    <row r="55" spans="2:27">
      <c r="B55" s="67"/>
      <c r="C55" s="19"/>
      <c r="D55" s="69"/>
      <c r="E55" s="313" t="s">
        <v>109</v>
      </c>
      <c r="F55" s="314"/>
      <c r="G55" s="315"/>
      <c r="H55" s="319" t="s">
        <v>134</v>
      </c>
      <c r="I55" s="320"/>
      <c r="J55" s="69"/>
      <c r="K55" s="69"/>
      <c r="L55" s="69"/>
      <c r="M55" s="69"/>
      <c r="N55" s="19"/>
      <c r="O55" s="19"/>
      <c r="P55" s="19"/>
      <c r="Q55" s="69"/>
      <c r="R55" s="313" t="s">
        <v>109</v>
      </c>
      <c r="S55" s="314"/>
      <c r="T55" s="315"/>
      <c r="U55" s="319" t="s">
        <v>143</v>
      </c>
      <c r="V55" s="320"/>
      <c r="W55" s="69"/>
      <c r="X55" s="69"/>
      <c r="Y55" s="69"/>
      <c r="Z55" s="69"/>
      <c r="AA55" s="68"/>
    </row>
    <row r="56" spans="2:27">
      <c r="B56" s="67"/>
      <c r="C56" s="19"/>
      <c r="D56" s="69"/>
      <c r="E56" s="316" t="s">
        <v>108</v>
      </c>
      <c r="F56" s="317"/>
      <c r="G56" s="318"/>
      <c r="H56" s="321" t="s">
        <v>135</v>
      </c>
      <c r="I56" s="322"/>
      <c r="J56" s="69"/>
      <c r="K56" s="69"/>
      <c r="L56" s="69"/>
      <c r="M56" s="69"/>
      <c r="N56" s="19"/>
      <c r="O56" s="19"/>
      <c r="P56" s="19"/>
      <c r="Q56" s="69"/>
      <c r="R56" s="316" t="s">
        <v>114</v>
      </c>
      <c r="S56" s="317"/>
      <c r="T56" s="318"/>
      <c r="U56" s="321" t="s">
        <v>144</v>
      </c>
      <c r="V56" s="322"/>
      <c r="W56" s="69"/>
      <c r="X56" s="69"/>
      <c r="Y56" s="69"/>
      <c r="Z56" s="69"/>
      <c r="AA56" s="68"/>
    </row>
    <row r="57" spans="2:27" ht="6" customHeight="1">
      <c r="B57" s="67"/>
      <c r="C57" s="1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19"/>
      <c r="O57" s="19"/>
      <c r="P57" s="1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8"/>
    </row>
    <row r="58" spans="2:27" ht="18.600000000000001" thickBot="1">
      <c r="B58" s="67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68"/>
    </row>
    <row r="59" spans="2:27" ht="18.600000000000001" thickBot="1">
      <c r="B59" s="323" t="s">
        <v>116</v>
      </c>
      <c r="C59" s="324"/>
      <c r="D59" s="325" t="s">
        <v>115</v>
      </c>
      <c r="E59" s="326"/>
      <c r="F59" s="326"/>
      <c r="G59" s="326"/>
      <c r="H59" s="327" t="s">
        <v>136</v>
      </c>
      <c r="I59" s="328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68"/>
    </row>
    <row r="60" spans="2:27">
      <c r="B60" s="75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7"/>
    </row>
  </sheetData>
  <sheetProtection password="FE11" sheet="1" objects="1" scenarios="1"/>
  <mergeCells count="138">
    <mergeCell ref="R56:T56"/>
    <mergeCell ref="U56:V56"/>
    <mergeCell ref="B59:C59"/>
    <mergeCell ref="D59:G59"/>
    <mergeCell ref="H59:I59"/>
    <mergeCell ref="O50:P50"/>
    <mergeCell ref="R54:T54"/>
    <mergeCell ref="U54:V54"/>
    <mergeCell ref="R55:T55"/>
    <mergeCell ref="U55:V55"/>
    <mergeCell ref="B46:F46"/>
    <mergeCell ref="B48:I48"/>
    <mergeCell ref="E54:G54"/>
    <mergeCell ref="E55:G55"/>
    <mergeCell ref="E56:G56"/>
    <mergeCell ref="H54:I54"/>
    <mergeCell ref="H55:I55"/>
    <mergeCell ref="H56:I56"/>
    <mergeCell ref="B50:C50"/>
    <mergeCell ref="U34:X34"/>
    <mergeCell ref="Z32:AA32"/>
    <mergeCell ref="AB32:AC32"/>
    <mergeCell ref="Z40:AA40"/>
    <mergeCell ref="Z41:AA41"/>
    <mergeCell ref="AB33:AC33"/>
    <mergeCell ref="AB34:AC34"/>
    <mergeCell ref="AB35:AC35"/>
    <mergeCell ref="AB36:AC36"/>
    <mergeCell ref="AB37:AC37"/>
    <mergeCell ref="AB38:AC38"/>
    <mergeCell ref="AB39:AC39"/>
    <mergeCell ref="AB40:AC40"/>
    <mergeCell ref="AB41:AC41"/>
    <mergeCell ref="Z35:AA35"/>
    <mergeCell ref="Z36:AA36"/>
    <mergeCell ref="Z37:AA37"/>
    <mergeCell ref="Z38:AA38"/>
    <mergeCell ref="Z39:AA39"/>
    <mergeCell ref="E3:R4"/>
    <mergeCell ref="K10:M10"/>
    <mergeCell ref="N10:P10"/>
    <mergeCell ref="Q10:S10"/>
    <mergeCell ref="H14:J15"/>
    <mergeCell ref="Q6:T7"/>
    <mergeCell ref="B10:C11"/>
    <mergeCell ref="D10:E11"/>
    <mergeCell ref="F10:F11"/>
    <mergeCell ref="B14:C15"/>
    <mergeCell ref="D14:E15"/>
    <mergeCell ref="F14:F15"/>
    <mergeCell ref="K11:M12"/>
    <mergeCell ref="N11:P12"/>
    <mergeCell ref="B39:C39"/>
    <mergeCell ref="B40:C40"/>
    <mergeCell ref="D36:E36"/>
    <mergeCell ref="D37:E37"/>
    <mergeCell ref="D38:E38"/>
    <mergeCell ref="D39:E39"/>
    <mergeCell ref="D40:E40"/>
    <mergeCell ref="F40:G40"/>
    <mergeCell ref="Q11:S12"/>
    <mergeCell ref="K14:M15"/>
    <mergeCell ref="N14:P15"/>
    <mergeCell ref="Q14:S15"/>
    <mergeCell ref="K18:M19"/>
    <mergeCell ref="N18:P19"/>
    <mergeCell ref="Q18:S19"/>
    <mergeCell ref="H11:J12"/>
    <mergeCell ref="H18:J19"/>
    <mergeCell ref="B32:C32"/>
    <mergeCell ref="B33:C33"/>
    <mergeCell ref="B34:C34"/>
    <mergeCell ref="B35:C35"/>
    <mergeCell ref="F32:G32"/>
    <mergeCell ref="F33:G33"/>
    <mergeCell ref="F34:G34"/>
    <mergeCell ref="R39:S39"/>
    <mergeCell ref="K31:S31"/>
    <mergeCell ref="H40:I40"/>
    <mergeCell ref="B31:I31"/>
    <mergeCell ref="N32:O32"/>
    <mergeCell ref="K37:M37"/>
    <mergeCell ref="K38:M38"/>
    <mergeCell ref="K39:M39"/>
    <mergeCell ref="N36:O36"/>
    <mergeCell ref="F36:G36"/>
    <mergeCell ref="H36:I36"/>
    <mergeCell ref="F37:G37"/>
    <mergeCell ref="H37:I37"/>
    <mergeCell ref="F38:G38"/>
    <mergeCell ref="H38:I38"/>
    <mergeCell ref="B36:C36"/>
    <mergeCell ref="B37:C37"/>
    <mergeCell ref="N33:O33"/>
    <mergeCell ref="N34:O34"/>
    <mergeCell ref="N35:O35"/>
    <mergeCell ref="F39:G39"/>
    <mergeCell ref="H39:I39"/>
    <mergeCell ref="H33:I33"/>
    <mergeCell ref="H34:I34"/>
    <mergeCell ref="N39:O39"/>
    <mergeCell ref="P33:Q33"/>
    <mergeCell ref="P34:Q34"/>
    <mergeCell ref="P35:Q35"/>
    <mergeCell ref="P36:Q36"/>
    <mergeCell ref="K36:M36"/>
    <mergeCell ref="K32:M32"/>
    <mergeCell ref="P37:Q37"/>
    <mergeCell ref="P38:Q38"/>
    <mergeCell ref="P39:Q39"/>
    <mergeCell ref="P32:Q32"/>
    <mergeCell ref="K33:M33"/>
    <mergeCell ref="K34:M34"/>
    <mergeCell ref="K35:M35"/>
    <mergeCell ref="U29:Z29"/>
    <mergeCell ref="B29:G29"/>
    <mergeCell ref="R33:S33"/>
    <mergeCell ref="R34:S34"/>
    <mergeCell ref="R35:S35"/>
    <mergeCell ref="R36:S36"/>
    <mergeCell ref="R37:S37"/>
    <mergeCell ref="R38:S38"/>
    <mergeCell ref="N37:O38"/>
    <mergeCell ref="R32:S32"/>
    <mergeCell ref="H35:I35"/>
    <mergeCell ref="B38:C38"/>
    <mergeCell ref="F35:G35"/>
    <mergeCell ref="H32:I32"/>
    <mergeCell ref="Z31:AC31"/>
    <mergeCell ref="U32:V33"/>
    <mergeCell ref="W32:X33"/>
    <mergeCell ref="Z33:AA33"/>
    <mergeCell ref="Z34:AA34"/>
    <mergeCell ref="D32:E32"/>
    <mergeCell ref="D33:E33"/>
    <mergeCell ref="D34:E34"/>
    <mergeCell ref="D35:E35"/>
    <mergeCell ref="U31:X31"/>
  </mergeCells>
  <phoneticPr fontId="1"/>
  <conditionalFormatting sqref="D10:E11 D14:E15">
    <cfRule type="containsBlanks" dxfId="0" priority="2">
      <formula>LEN(TRIM(D10))=0</formula>
    </cfRule>
  </conditionalFormatting>
  <dataValidations count="2">
    <dataValidation type="list" allowBlank="1" showInputMessage="1" showErrorMessage="1" sqref="D10">
      <formula1>"13,20,25,40,50,75,100,150,200"</formula1>
    </dataValidation>
    <dataValidation type="whole" allowBlank="1" showInputMessage="1" showErrorMessage="1" error="0～1,000,000までの整数を入力してください" sqref="D14:E15">
      <formula1>0</formula1>
      <formula2>1000000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9"/>
  <sheetViews>
    <sheetView showGridLines="0" topLeftCell="A79" workbookViewId="0">
      <selection activeCell="L70" sqref="L70"/>
    </sheetView>
  </sheetViews>
  <sheetFormatPr defaultRowHeight="18"/>
  <cols>
    <col min="1" max="2" width="3.19921875" style="80" customWidth="1"/>
    <col min="3" max="5" width="10.69921875" style="80" customWidth="1"/>
    <col min="6" max="7" width="3.19921875" style="80" customWidth="1"/>
    <col min="8" max="10" width="10.69921875" style="80" customWidth="1"/>
    <col min="11" max="12" width="3.19921875" style="80" customWidth="1"/>
    <col min="13" max="15" width="10.69921875" style="80" customWidth="1"/>
    <col min="16" max="17" width="3.19921875" style="80" customWidth="1"/>
    <col min="18" max="20" width="10.69921875" style="80" customWidth="1"/>
    <col min="21" max="22" width="3.19921875" style="80" customWidth="1"/>
    <col min="23" max="24" width="10.69921875" style="80" customWidth="1"/>
    <col min="25" max="25" width="3.19921875" style="80" customWidth="1"/>
    <col min="26" max="16384" width="8.796875" style="80"/>
  </cols>
  <sheetData>
    <row r="1" spans="1:25" ht="27" thickBot="1">
      <c r="A1" s="78"/>
      <c r="B1" s="79"/>
      <c r="C1" s="79"/>
      <c r="D1" s="79"/>
      <c r="E1" s="79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ht="27.6" thickTop="1" thickBot="1">
      <c r="A2" s="78"/>
      <c r="B2" s="79"/>
      <c r="C2" s="81" t="s">
        <v>4</v>
      </c>
      <c r="D2" s="82">
        <f>水道料金・下水道使用料計算ツール!D10</f>
        <v>0</v>
      </c>
      <c r="E2" s="79" t="s">
        <v>34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ht="27.6" thickTop="1" thickBot="1">
      <c r="A3" s="78"/>
      <c r="B3" s="79"/>
      <c r="C3" s="81" t="s">
        <v>33</v>
      </c>
      <c r="D3" s="83">
        <f>水道料金・下水道使用料計算ツール!D14</f>
        <v>0</v>
      </c>
      <c r="E3" s="79" t="s">
        <v>36</v>
      </c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</row>
    <row r="4" spans="1:25" ht="27.6" thickTop="1" thickBot="1">
      <c r="A4" s="78"/>
      <c r="B4" s="84"/>
      <c r="C4" s="85"/>
      <c r="D4" s="85"/>
      <c r="E4" s="84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5" spans="1:25" ht="18.600000000000001" thickTop="1">
      <c r="A5" s="87"/>
      <c r="B5" s="78"/>
      <c r="C5" s="8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87"/>
    </row>
    <row r="6" spans="1:25">
      <c r="A6" s="87"/>
      <c r="B6" s="78"/>
      <c r="C6" s="88" t="s">
        <v>46</v>
      </c>
      <c r="D6" s="78"/>
      <c r="E6" s="78"/>
      <c r="F6" s="78"/>
      <c r="G6" s="78"/>
      <c r="H6" s="8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88" t="s">
        <v>46</v>
      </c>
      <c r="X6" s="78"/>
      <c r="Y6" s="87"/>
    </row>
    <row r="7" spans="1:25">
      <c r="A7" s="87"/>
      <c r="B7" s="78"/>
      <c r="C7" s="89" t="s">
        <v>3</v>
      </c>
      <c r="D7" s="89" t="s">
        <v>5</v>
      </c>
      <c r="E7" s="89" t="s">
        <v>6</v>
      </c>
      <c r="F7" s="78"/>
      <c r="G7" s="78"/>
      <c r="H7" s="90"/>
      <c r="I7" s="88"/>
      <c r="J7" s="8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91" t="s">
        <v>31</v>
      </c>
      <c r="X7" s="91"/>
      <c r="Y7" s="87"/>
    </row>
    <row r="8" spans="1:25">
      <c r="A8" s="87"/>
      <c r="B8" s="78"/>
      <c r="C8" s="92"/>
      <c r="D8" s="93" t="str">
        <f>IFERROR(VLOOKUP($D$2,$C$68:$E$76,2)*2,"")</f>
        <v/>
      </c>
      <c r="E8" s="93" t="str">
        <f>IFERROR(VLOOKUP($D$2,$C$68:$E$76,3)*2,"")</f>
        <v/>
      </c>
      <c r="F8" s="78"/>
      <c r="G8" s="78"/>
      <c r="H8" s="94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95"/>
      <c r="X8" s="96">
        <f>IFERROR($X$68*2,"")</f>
        <v>1000</v>
      </c>
      <c r="Y8" s="87"/>
    </row>
    <row r="9" spans="1:25" s="103" customFormat="1" ht="18.600000000000001" thickBot="1">
      <c r="A9" s="97"/>
      <c r="B9" s="98"/>
      <c r="C9" s="99"/>
      <c r="D9" s="98"/>
      <c r="E9" s="98"/>
      <c r="F9" s="98"/>
      <c r="G9" s="98"/>
      <c r="H9" s="99"/>
      <c r="I9" s="98"/>
      <c r="J9" s="98"/>
      <c r="K9" s="98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1"/>
      <c r="X9" s="100"/>
      <c r="Y9" s="102"/>
    </row>
    <row r="10" spans="1:25" ht="18.600000000000001" thickTop="1">
      <c r="B10" s="104"/>
      <c r="C10" s="105"/>
      <c r="D10" s="106"/>
      <c r="E10" s="106"/>
      <c r="F10" s="107"/>
      <c r="G10" s="107"/>
      <c r="H10" s="108"/>
      <c r="I10" s="107"/>
      <c r="J10" s="107"/>
      <c r="K10" s="109"/>
      <c r="U10" s="109"/>
      <c r="W10" s="110"/>
      <c r="Y10" s="87"/>
    </row>
    <row r="11" spans="1:25">
      <c r="B11" s="111"/>
      <c r="C11" s="112" t="s">
        <v>7</v>
      </c>
      <c r="D11" s="78"/>
      <c r="E11" s="78"/>
      <c r="F11" s="78"/>
      <c r="G11" s="78"/>
      <c r="H11" s="112" t="s">
        <v>7</v>
      </c>
      <c r="I11" s="78"/>
      <c r="J11" s="78"/>
      <c r="K11" s="87"/>
      <c r="M11" s="112" t="s">
        <v>7</v>
      </c>
      <c r="R11" s="112" t="s">
        <v>7</v>
      </c>
      <c r="U11" s="87"/>
      <c r="W11" s="113" t="s">
        <v>32</v>
      </c>
      <c r="Y11" s="87"/>
    </row>
    <row r="12" spans="1:25" ht="18.600000000000001" thickBot="1">
      <c r="B12" s="111"/>
      <c r="C12" s="114" t="s">
        <v>9</v>
      </c>
      <c r="D12" s="88"/>
      <c r="E12" s="88"/>
      <c r="F12" s="88"/>
      <c r="G12" s="88"/>
      <c r="H12" s="114" t="s">
        <v>19</v>
      </c>
      <c r="I12" s="88"/>
      <c r="J12" s="88"/>
      <c r="K12" s="115"/>
      <c r="L12" s="116"/>
      <c r="M12" s="117" t="s">
        <v>67</v>
      </c>
      <c r="N12" s="116"/>
      <c r="O12" s="116"/>
      <c r="P12" s="116"/>
      <c r="Q12" s="116"/>
      <c r="R12" s="117" t="s">
        <v>68</v>
      </c>
      <c r="U12" s="87"/>
      <c r="W12" s="118" t="s">
        <v>0</v>
      </c>
      <c r="Y12" s="87"/>
    </row>
    <row r="13" spans="1:25">
      <c r="B13" s="111"/>
      <c r="C13" s="119" t="s">
        <v>12</v>
      </c>
      <c r="D13" s="120" t="str">
        <f>IF($D$3&lt;20,"",0)</f>
        <v/>
      </c>
      <c r="E13" s="121" t="str">
        <f>IF($D$3&lt;11,"",(MIN($D$3,20)-10)*E81)</f>
        <v/>
      </c>
      <c r="F13" s="78"/>
      <c r="G13" s="78"/>
      <c r="H13" s="119"/>
      <c r="I13" s="120"/>
      <c r="J13" s="121"/>
      <c r="K13" s="87"/>
      <c r="M13" s="119" t="s">
        <v>12</v>
      </c>
      <c r="N13" s="120" t="str">
        <f>IF($D$3&lt;20,"",0)</f>
        <v/>
      </c>
      <c r="O13" s="121" t="str">
        <f>IF($D$3&lt;11,"",(MIN($D$3,20)-10)*O81)</f>
        <v/>
      </c>
      <c r="R13" s="119"/>
      <c r="S13" s="120"/>
      <c r="T13" s="121"/>
      <c r="U13" s="87"/>
      <c r="W13" s="122" t="s">
        <v>12</v>
      </c>
      <c r="X13" s="123" t="str">
        <f>IF($D$3&lt;11,"",(MIN($D$3,20)-10)*X81)</f>
        <v/>
      </c>
      <c r="Y13" s="87"/>
    </row>
    <row r="14" spans="1:25">
      <c r="B14" s="111"/>
      <c r="C14" s="124" t="s">
        <v>48</v>
      </c>
      <c r="D14" s="78" t="str">
        <f>IF($D$3&lt;21,"",(MIN($D$3,40)-20)*D82)</f>
        <v/>
      </c>
      <c r="E14" s="125" t="str">
        <f>IF($D$3&lt;21,"",(MIN($D$3,40)-20)*E82)</f>
        <v/>
      </c>
      <c r="F14" s="78"/>
      <c r="G14" s="78"/>
      <c r="H14" s="124" t="s">
        <v>66</v>
      </c>
      <c r="I14" s="78" t="str">
        <f>IF($D$3&lt;1,"",MIN($D$3,40)*I81)</f>
        <v/>
      </c>
      <c r="J14" s="125" t="str">
        <f>IF($D$3&lt;1,"",MIN($D$3,40)*J81)</f>
        <v/>
      </c>
      <c r="K14" s="87"/>
      <c r="M14" s="124" t="s">
        <v>48</v>
      </c>
      <c r="N14" s="78" t="str">
        <f>IF($D$3&lt;21,"",(MIN($D$3,40)-20)*N82)</f>
        <v/>
      </c>
      <c r="O14" s="125" t="str">
        <f>IF($D$3&lt;21,"",(MIN($D$3,40)-20)*O82)</f>
        <v/>
      </c>
      <c r="R14" s="124" t="s">
        <v>66</v>
      </c>
      <c r="S14" s="78" t="str">
        <f>IF($D$3&lt;1,"",MIN($D$3,40)*S81)</f>
        <v/>
      </c>
      <c r="T14" s="125" t="str">
        <f>IF($D$3&lt;1,"",MIN($D$3,40)*T81)</f>
        <v/>
      </c>
      <c r="U14" s="87"/>
      <c r="W14" s="126" t="s">
        <v>57</v>
      </c>
      <c r="X14" s="127" t="str">
        <f>IF($D$3&lt;21,"",(MIN($D$3,60)-20)*X82)</f>
        <v/>
      </c>
      <c r="Y14" s="87"/>
    </row>
    <row r="15" spans="1:25">
      <c r="B15" s="111"/>
      <c r="C15" s="124" t="s">
        <v>49</v>
      </c>
      <c r="D15" s="78" t="str">
        <f>IF($D$3&lt;41,"",(MIN($D$3,60)-40)*D83)</f>
        <v/>
      </c>
      <c r="E15" s="125" t="str">
        <f>IF($D$3&lt;41,"",(MIN($D$3,60)-40)*E83)</f>
        <v/>
      </c>
      <c r="F15" s="78"/>
      <c r="G15" s="78"/>
      <c r="H15" s="124" t="s">
        <v>49</v>
      </c>
      <c r="I15" s="78" t="str">
        <f>IF($D$3&lt;41,"",(MIN($D$3,60)-40)*I82)</f>
        <v/>
      </c>
      <c r="J15" s="125" t="str">
        <f>IF($D$3&lt;41,"",(MIN($D$3,60)-40)*J82)</f>
        <v/>
      </c>
      <c r="K15" s="87"/>
      <c r="M15" s="124" t="s">
        <v>49</v>
      </c>
      <c r="N15" s="78" t="str">
        <f>IF($D$3&lt;41,"",(MIN($D$3,60)-40)*N83)</f>
        <v/>
      </c>
      <c r="O15" s="125" t="str">
        <f>IF($D$3&lt;41,"",(MIN($D$3,60)-40)*O83)</f>
        <v/>
      </c>
      <c r="R15" s="124" t="s">
        <v>49</v>
      </c>
      <c r="S15" s="78" t="str">
        <f>IF($D$3&lt;41,"",(MIN($D$3,60)-40)*S82)</f>
        <v/>
      </c>
      <c r="T15" s="125" t="str">
        <f>IF($D$3&lt;41,"",(MIN($D$3,60)-40)*T82)</f>
        <v/>
      </c>
      <c r="U15" s="87"/>
      <c r="W15" s="126" t="s">
        <v>18</v>
      </c>
      <c r="X15" s="127" t="str">
        <f>IF($D$3&lt;61,"",(MIN($D$3,100)-60)*X83)</f>
        <v/>
      </c>
      <c r="Y15" s="87"/>
    </row>
    <row r="16" spans="1:25">
      <c r="B16" s="111"/>
      <c r="C16" s="124" t="s">
        <v>50</v>
      </c>
      <c r="D16" s="78" t="str">
        <f>IF($D$3&lt;61,"",(MIN($D$3,120)-60)*D84)</f>
        <v/>
      </c>
      <c r="E16" s="125" t="str">
        <f>IF($D$3&lt;61,"",(MIN($D$3,120)-60)*E84)</f>
        <v/>
      </c>
      <c r="F16" s="78"/>
      <c r="G16" s="78"/>
      <c r="H16" s="124" t="s">
        <v>50</v>
      </c>
      <c r="I16" s="78" t="str">
        <f>IF($D$3&lt;61,"",(MIN($D$3,120)-60)*I83)</f>
        <v/>
      </c>
      <c r="J16" s="125" t="str">
        <f>IF($D$3&lt;61,"",(MIN($D$3,120)-60)*J83)</f>
        <v/>
      </c>
      <c r="K16" s="87"/>
      <c r="M16" s="124" t="s">
        <v>50</v>
      </c>
      <c r="N16" s="78" t="str">
        <f>IF($D$3&lt;61,"",(MIN($D$3,120)-60)*N84)</f>
        <v/>
      </c>
      <c r="O16" s="125" t="str">
        <f>IF($D$3&lt;61,"",(MIN($D$3,120)-60)*O84)</f>
        <v/>
      </c>
      <c r="R16" s="124" t="s">
        <v>50</v>
      </c>
      <c r="S16" s="78" t="str">
        <f>IF($D$3&lt;61,"",(MIN($D$3,120)-60)*S83)</f>
        <v/>
      </c>
      <c r="T16" s="125" t="str">
        <f>IF($D$3&lt;61,"",(MIN($D$3,120)-60)*T83)</f>
        <v/>
      </c>
      <c r="U16" s="87"/>
      <c r="W16" s="126" t="s">
        <v>41</v>
      </c>
      <c r="X16" s="127" t="str">
        <f>IF($D$3&lt;101,"",(MIN($D$3,200)-100)*X84)</f>
        <v/>
      </c>
      <c r="Y16" s="87"/>
    </row>
    <row r="17" spans="2:25">
      <c r="B17" s="111"/>
      <c r="C17" s="124" t="s">
        <v>51</v>
      </c>
      <c r="D17" s="78" t="str">
        <f>IF($D$3&lt;121,"",(MIN($D$3,200)-120)*D85)</f>
        <v/>
      </c>
      <c r="E17" s="125" t="str">
        <f>IF($D$3&lt;121,"",(MIN($D$3,200)-120)*E85)</f>
        <v/>
      </c>
      <c r="F17" s="78"/>
      <c r="G17" s="78"/>
      <c r="H17" s="124" t="s">
        <v>51</v>
      </c>
      <c r="I17" s="78" t="str">
        <f>IF($D$3&lt;121,"",(MIN($D$3,200)-120)*I84)</f>
        <v/>
      </c>
      <c r="J17" s="125" t="str">
        <f>IF($D$3&lt;121,"",(MIN($D$3,200)-120)*J84)</f>
        <v/>
      </c>
      <c r="K17" s="87"/>
      <c r="M17" s="124" t="s">
        <v>51</v>
      </c>
      <c r="N17" s="78" t="str">
        <f>IF($D$3&lt;121,"",(MIN($D$3,200)-120)*N85)</f>
        <v/>
      </c>
      <c r="O17" s="125" t="str">
        <f>IF($D$3&lt;121,"",(MIN($D$3,200)-120)*O85)</f>
        <v/>
      </c>
      <c r="R17" s="124" t="s">
        <v>51</v>
      </c>
      <c r="S17" s="78" t="str">
        <f>IF($D$3&lt;121,"",(MIN($D$3,200)-120)*S84)</f>
        <v/>
      </c>
      <c r="T17" s="125" t="str">
        <f>IF($D$3&lt;121,"",(MIN($D$3,200)-120)*T84)</f>
        <v/>
      </c>
      <c r="U17" s="87"/>
      <c r="W17" s="126" t="s">
        <v>58</v>
      </c>
      <c r="X17" s="127" t="str">
        <f>IF($D$3&lt;201,"",(MIN($D$3,400)-200)*X85)</f>
        <v/>
      </c>
      <c r="Y17" s="87"/>
    </row>
    <row r="18" spans="2:25">
      <c r="B18" s="111"/>
      <c r="C18" s="124" t="s">
        <v>52</v>
      </c>
      <c r="D18" s="78" t="str">
        <f>IF($D$3&lt;201,"",($D$3-200)*D86)</f>
        <v/>
      </c>
      <c r="E18" s="125" t="str">
        <f>IF($D$3&lt;201,"",($D$3-200)*E86)</f>
        <v/>
      </c>
      <c r="F18" s="78"/>
      <c r="G18" s="78"/>
      <c r="H18" s="124" t="s">
        <v>52</v>
      </c>
      <c r="I18" s="78" t="str">
        <f>IF($D$3&lt;201,"",($D$3-200)*I85)</f>
        <v/>
      </c>
      <c r="J18" s="125" t="str">
        <f>IF($D$3&lt;201,"",($D$3-200)*J85)</f>
        <v/>
      </c>
      <c r="K18" s="87"/>
      <c r="M18" s="124" t="s">
        <v>69</v>
      </c>
      <c r="N18" s="78" t="str">
        <f>IF($D$3&lt;201,"",(MIN($D$3,600)-200)*N86)</f>
        <v/>
      </c>
      <c r="O18" s="125" t="str">
        <f>IF($D$3&lt;201,"",(MIN($D$3,600)-200)*O86)</f>
        <v/>
      </c>
      <c r="R18" s="124" t="s">
        <v>69</v>
      </c>
      <c r="S18" s="78" t="str">
        <f>IF($D$3&lt;201,"",(MIN($D$3,600)-200)*S85)</f>
        <v/>
      </c>
      <c r="T18" s="125" t="str">
        <f>IF($D$3&lt;201,"",(MIN($D$3,600)-200)*T85)</f>
        <v/>
      </c>
      <c r="U18" s="87"/>
      <c r="W18" s="126" t="s">
        <v>59</v>
      </c>
      <c r="X18" s="127" t="str">
        <f>IF($D$3&lt;401,"",(MIN($D$3,1000)-400)*X86)</f>
        <v/>
      </c>
      <c r="Y18" s="87"/>
    </row>
    <row r="19" spans="2:25">
      <c r="B19" s="111"/>
      <c r="C19" s="128"/>
      <c r="D19" s="78"/>
      <c r="E19" s="125"/>
      <c r="F19" s="78"/>
      <c r="G19" s="78"/>
      <c r="H19" s="128"/>
      <c r="I19" s="78"/>
      <c r="J19" s="125"/>
      <c r="K19" s="87"/>
      <c r="M19" s="124" t="s">
        <v>70</v>
      </c>
      <c r="N19" s="78" t="str">
        <f>IF($D$3&lt;601,"",(MIN($D$3,2000)-600)*N87)</f>
        <v/>
      </c>
      <c r="O19" s="125" t="str">
        <f>IF($D$3&lt;601,"",(MIN($D$3,2000)-600)*O87)</f>
        <v/>
      </c>
      <c r="R19" s="124" t="s">
        <v>70</v>
      </c>
      <c r="S19" s="78" t="str">
        <f>IF($D$3&lt;601,"",(MIN($D$3,2000)-600)*S86)</f>
        <v/>
      </c>
      <c r="T19" s="125" t="str">
        <f>IF($D$3&lt;601,"",(MIN($D$3,2000)-600)*T86)</f>
        <v/>
      </c>
      <c r="U19" s="87"/>
      <c r="W19" s="126" t="s">
        <v>44</v>
      </c>
      <c r="X19" s="127" t="str">
        <f>IF($D$3&lt;1001,"",(MIN($D$3,2000)-1000)*X87)</f>
        <v/>
      </c>
      <c r="Y19" s="87"/>
    </row>
    <row r="20" spans="2:25">
      <c r="B20" s="111"/>
      <c r="C20" s="128"/>
      <c r="D20" s="78"/>
      <c r="E20" s="125"/>
      <c r="F20" s="78"/>
      <c r="G20" s="78"/>
      <c r="H20" s="128"/>
      <c r="I20" s="78"/>
      <c r="J20" s="125"/>
      <c r="K20" s="87"/>
      <c r="M20" s="124" t="s">
        <v>45</v>
      </c>
      <c r="N20" s="78" t="str">
        <f>IF($D$3&lt;2001,"",($D$3-2000)*N88)</f>
        <v/>
      </c>
      <c r="O20" s="125" t="str">
        <f>IF($D$3&lt;2001,"",($D$3-2000)*O88)</f>
        <v/>
      </c>
      <c r="R20" s="124" t="s">
        <v>45</v>
      </c>
      <c r="S20" s="78" t="str">
        <f>IF($D$3&lt;2001,"",($D$3-2000)*S87)</f>
        <v/>
      </c>
      <c r="T20" s="125" t="str">
        <f>IF($D$3&lt;2001,"",($D$3-2000)*T87)</f>
        <v/>
      </c>
      <c r="U20" s="87"/>
      <c r="W20" s="126" t="s">
        <v>60</v>
      </c>
      <c r="X20" s="127" t="str">
        <f>IF($D$3&lt;2001,"",(MIN($D$3,4000)-2000)*X88)</f>
        <v/>
      </c>
      <c r="Y20" s="87"/>
    </row>
    <row r="21" spans="2:25" ht="18.600000000000001" thickBot="1">
      <c r="B21" s="111"/>
      <c r="C21" s="129"/>
      <c r="D21" s="130"/>
      <c r="E21" s="131"/>
      <c r="F21" s="78"/>
      <c r="G21" s="78"/>
      <c r="H21" s="129"/>
      <c r="I21" s="130"/>
      <c r="J21" s="131"/>
      <c r="K21" s="87"/>
      <c r="M21" s="129"/>
      <c r="N21" s="130"/>
      <c r="O21" s="131"/>
      <c r="R21" s="129"/>
      <c r="S21" s="130"/>
      <c r="T21" s="131"/>
      <c r="U21" s="87"/>
      <c r="W21" s="132" t="s">
        <v>61</v>
      </c>
      <c r="X21" s="133" t="str">
        <f>IF($D$3&lt;4001,"",($D$3-4000)*X89)</f>
        <v/>
      </c>
      <c r="Y21" s="87"/>
    </row>
    <row r="22" spans="2:25" ht="19.2" thickTop="1" thickBot="1">
      <c r="B22" s="111"/>
      <c r="C22" s="134" t="s">
        <v>53</v>
      </c>
      <c r="D22" s="135">
        <f>SUM(D13:D21)</f>
        <v>0</v>
      </c>
      <c r="E22" s="136">
        <f>SUM(E13:E21)</f>
        <v>0</v>
      </c>
      <c r="F22" s="78"/>
      <c r="G22" s="78"/>
      <c r="H22" s="134" t="s">
        <v>53</v>
      </c>
      <c r="I22" s="135">
        <f>SUM(I13:I21)</f>
        <v>0</v>
      </c>
      <c r="J22" s="136">
        <f>SUM(J13:J21)</f>
        <v>0</v>
      </c>
      <c r="K22" s="87"/>
      <c r="M22" s="134" t="s">
        <v>53</v>
      </c>
      <c r="N22" s="135">
        <f>SUM(N13:N21)</f>
        <v>0</v>
      </c>
      <c r="O22" s="136">
        <f>SUM(O13:O21)</f>
        <v>0</v>
      </c>
      <c r="R22" s="134" t="s">
        <v>53</v>
      </c>
      <c r="S22" s="135">
        <f>SUM(S13:S21)</f>
        <v>0</v>
      </c>
      <c r="T22" s="136">
        <f>SUM(T13:T21)</f>
        <v>0</v>
      </c>
      <c r="U22" s="87"/>
      <c r="W22" s="137" t="s">
        <v>62</v>
      </c>
      <c r="X22" s="138">
        <f>SUM(X13:X21)</f>
        <v>0</v>
      </c>
      <c r="Y22" s="87"/>
    </row>
    <row r="23" spans="2:25">
      <c r="B23" s="111"/>
      <c r="C23" s="139"/>
      <c r="D23" s="98"/>
      <c r="E23" s="98"/>
      <c r="F23" s="98"/>
      <c r="G23" s="98"/>
      <c r="H23" s="139"/>
      <c r="I23" s="78"/>
      <c r="J23" s="120"/>
      <c r="K23" s="87"/>
      <c r="M23" s="139"/>
      <c r="N23" s="98"/>
      <c r="O23" s="98"/>
      <c r="P23" s="98"/>
      <c r="Q23" s="103"/>
      <c r="R23" s="139"/>
      <c r="S23" s="78"/>
      <c r="T23" s="120"/>
      <c r="U23" s="87"/>
      <c r="W23" s="116"/>
      <c r="Y23" s="87"/>
    </row>
    <row r="24" spans="2:25">
      <c r="B24" s="111"/>
      <c r="C24" s="140" t="s">
        <v>56</v>
      </c>
      <c r="D24" s="141" t="str">
        <f>IFERROR(IF($D$2&lt;25,$D$8+D22,""),"")</f>
        <v/>
      </c>
      <c r="E24" s="141" t="str">
        <f>IFERROR(IF($D$2&lt;25,$E$8+E22,""),"")</f>
        <v/>
      </c>
      <c r="F24" s="78"/>
      <c r="G24" s="78"/>
      <c r="H24" s="140" t="s">
        <v>56</v>
      </c>
      <c r="I24" s="141" t="str">
        <f>IFERROR(IF($D$2&gt;20,$D$8+I22,""),"")</f>
        <v/>
      </c>
      <c r="J24" s="141" t="str">
        <f>IFERROR(IF($D$2&gt;20,$E$8+J22,""),"")</f>
        <v/>
      </c>
      <c r="K24" s="87"/>
      <c r="M24" s="140" t="s">
        <v>56</v>
      </c>
      <c r="N24" s="141" t="str">
        <f>IFERROR(IF($D$2&lt;25,$D$8+N22,""),"")</f>
        <v/>
      </c>
      <c r="O24" s="141" t="str">
        <f>IFERROR(IF($D$2&lt;25,$E$8+O22,""),"")</f>
        <v/>
      </c>
      <c r="P24" s="78"/>
      <c r="Q24" s="78"/>
      <c r="R24" s="140" t="s">
        <v>56</v>
      </c>
      <c r="S24" s="141" t="str">
        <f>IFERROR(IF($D$2&gt;20,$D$8+S22,""),"")</f>
        <v/>
      </c>
      <c r="T24" s="141" t="str">
        <f>IFERROR(IF($D$2&gt;20,$E$8+T22,""),"")</f>
        <v/>
      </c>
      <c r="U24" s="87"/>
      <c r="W24" s="142" t="s">
        <v>63</v>
      </c>
      <c r="X24" s="143">
        <f>IFERROR(X8+X22,"")</f>
        <v>1000</v>
      </c>
      <c r="Y24" s="87"/>
    </row>
    <row r="25" spans="2:25">
      <c r="B25" s="111"/>
      <c r="C25" s="140" t="s">
        <v>54</v>
      </c>
      <c r="D25" s="141" t="str">
        <f>IFERROR(ROUNDDOWN(D24*0.1,0),"")</f>
        <v/>
      </c>
      <c r="E25" s="141" t="str">
        <f>IFERROR(ROUNDDOWN(E24*0.1,0),"")</f>
        <v/>
      </c>
      <c r="F25" s="78"/>
      <c r="G25" s="78"/>
      <c r="H25" s="140" t="s">
        <v>54</v>
      </c>
      <c r="I25" s="141" t="str">
        <f>IFERROR(ROUNDDOWN(I24*0.1,0),"")</f>
        <v/>
      </c>
      <c r="J25" s="141" t="str">
        <f>IFERROR(ROUNDDOWN(J24*0.1,0),"")</f>
        <v/>
      </c>
      <c r="K25" s="87"/>
      <c r="M25" s="140" t="s">
        <v>54</v>
      </c>
      <c r="N25" s="141" t="str">
        <f>IFERROR(ROUNDDOWN(N24*0.1,0),"")</f>
        <v/>
      </c>
      <c r="O25" s="141" t="str">
        <f>IFERROR(ROUNDDOWN(O24*0.1,0),"")</f>
        <v/>
      </c>
      <c r="P25" s="78"/>
      <c r="Q25" s="78"/>
      <c r="R25" s="140" t="s">
        <v>54</v>
      </c>
      <c r="S25" s="141" t="str">
        <f>IFERROR(ROUNDDOWN(S24*0.1,0),"")</f>
        <v/>
      </c>
      <c r="T25" s="141" t="str">
        <f>IFERROR(ROUNDDOWN(T24*0.1,0),"")</f>
        <v/>
      </c>
      <c r="U25" s="87"/>
      <c r="W25" s="142" t="s">
        <v>54</v>
      </c>
      <c r="X25" s="143">
        <f>ROUNDDOWN(X24*0.1,0)</f>
        <v>100</v>
      </c>
      <c r="Y25" s="87"/>
    </row>
    <row r="26" spans="2:25">
      <c r="B26" s="111"/>
      <c r="C26" s="144" t="s">
        <v>55</v>
      </c>
      <c r="D26" s="145" t="str">
        <f>IFERROR(D24+D25,"")</f>
        <v/>
      </c>
      <c r="E26" s="145" t="str">
        <f>IFERROR(E24+E25,"")</f>
        <v/>
      </c>
      <c r="F26" s="78"/>
      <c r="G26" s="78"/>
      <c r="H26" s="144" t="s">
        <v>55</v>
      </c>
      <c r="I26" s="145" t="str">
        <f>IFERROR(I24+I25,"")</f>
        <v/>
      </c>
      <c r="J26" s="145" t="str">
        <f>IFERROR(J24+J25,"")</f>
        <v/>
      </c>
      <c r="K26" s="87"/>
      <c r="M26" s="144" t="s">
        <v>55</v>
      </c>
      <c r="N26" s="145" t="str">
        <f>IFERROR(N24+N25,"")</f>
        <v/>
      </c>
      <c r="O26" s="145" t="str">
        <f>IFERROR(O24+O25,"")</f>
        <v/>
      </c>
      <c r="P26" s="78"/>
      <c r="Q26" s="78"/>
      <c r="R26" s="144" t="s">
        <v>55</v>
      </c>
      <c r="S26" s="145" t="str">
        <f>IFERROR(S24+S25,"")</f>
        <v/>
      </c>
      <c r="T26" s="145" t="str">
        <f>IFERROR(T24+T25,"")</f>
        <v/>
      </c>
      <c r="U26" s="87"/>
      <c r="W26" s="146" t="s">
        <v>64</v>
      </c>
      <c r="X26" s="147">
        <f>X24+X25</f>
        <v>1100</v>
      </c>
      <c r="Y26" s="87"/>
    </row>
    <row r="27" spans="2:25">
      <c r="B27" s="111"/>
      <c r="C27" s="78"/>
      <c r="D27" s="78"/>
      <c r="E27" s="78"/>
      <c r="F27" s="78"/>
      <c r="G27" s="78"/>
      <c r="H27" s="78"/>
      <c r="I27" s="78"/>
      <c r="J27" s="78"/>
      <c r="K27" s="87"/>
      <c r="U27" s="87"/>
      <c r="Y27" s="87"/>
    </row>
    <row r="28" spans="2:25" ht="18.600000000000001" thickBot="1">
      <c r="B28" s="111"/>
      <c r="C28" s="78"/>
      <c r="D28" s="78" t="s">
        <v>5</v>
      </c>
      <c r="E28" s="78" t="s">
        <v>6</v>
      </c>
      <c r="F28" s="78"/>
      <c r="G28" s="78"/>
      <c r="H28" s="78"/>
      <c r="I28" s="78" t="s">
        <v>5</v>
      </c>
      <c r="J28" s="78" t="s">
        <v>6</v>
      </c>
      <c r="K28" s="87"/>
      <c r="N28" s="80" t="s">
        <v>5</v>
      </c>
      <c r="O28" s="80" t="s">
        <v>6</v>
      </c>
      <c r="S28" s="80" t="s">
        <v>5</v>
      </c>
      <c r="T28" s="80" t="s">
        <v>6</v>
      </c>
      <c r="U28" s="87"/>
      <c r="Y28" s="87"/>
    </row>
    <row r="29" spans="2:25" ht="19.2" thickTop="1" thickBot="1">
      <c r="B29" s="111"/>
      <c r="C29" s="148" t="s">
        <v>65</v>
      </c>
      <c r="D29" s="149" t="str">
        <f>IFERROR(D26+$X$26,"")</f>
        <v/>
      </c>
      <c r="E29" s="150" t="str">
        <f>IFERROR(E26+$X$26,"")</f>
        <v/>
      </c>
      <c r="F29" s="78"/>
      <c r="G29" s="78"/>
      <c r="H29" s="148" t="s">
        <v>65</v>
      </c>
      <c r="I29" s="149" t="str">
        <f>IFERROR(I26+$X$26,"")</f>
        <v/>
      </c>
      <c r="J29" s="150" t="str">
        <f>IFERROR(J26+$X$26,"")</f>
        <v/>
      </c>
      <c r="K29" s="87"/>
      <c r="M29" s="148" t="s">
        <v>65</v>
      </c>
      <c r="N29" s="149" t="str">
        <f>IFERROR(N26+$X$26,"")</f>
        <v/>
      </c>
      <c r="O29" s="150" t="str">
        <f>IFERROR(O26+$X$26,"")</f>
        <v/>
      </c>
      <c r="R29" s="148" t="s">
        <v>65</v>
      </c>
      <c r="S29" s="149" t="str">
        <f>IFERROR(S26+$X$26,"")</f>
        <v/>
      </c>
      <c r="T29" s="150" t="str">
        <f>IFERROR(T26+$X$26,"")</f>
        <v/>
      </c>
      <c r="U29" s="87"/>
      <c r="Y29" s="87"/>
    </row>
    <row r="30" spans="2:25" ht="19.2" thickTop="1" thickBot="1">
      <c r="B30" s="111"/>
      <c r="C30" s="151" t="s">
        <v>1</v>
      </c>
      <c r="D30" s="88"/>
      <c r="E30" s="152" t="str">
        <f>IFERROR(E29-D29,"")</f>
        <v/>
      </c>
      <c r="F30" s="78"/>
      <c r="G30" s="78"/>
      <c r="H30" s="151" t="s">
        <v>1</v>
      </c>
      <c r="I30" s="88"/>
      <c r="J30" s="152" t="str">
        <f>IFERROR(J29-I29,"")</f>
        <v/>
      </c>
      <c r="K30" s="87"/>
      <c r="M30" s="151" t="s">
        <v>1</v>
      </c>
      <c r="N30" s="116"/>
      <c r="O30" s="152" t="str">
        <f>IFERROR(O29-N29,"")</f>
        <v/>
      </c>
      <c r="R30" s="151" t="s">
        <v>1</v>
      </c>
      <c r="S30" s="116"/>
      <c r="T30" s="152" t="str">
        <f>IFERROR(T29-S29,"")</f>
        <v/>
      </c>
      <c r="U30" s="87"/>
      <c r="Y30" s="87"/>
    </row>
    <row r="31" spans="2:25" ht="19.2" thickTop="1" thickBot="1">
      <c r="B31" s="153"/>
      <c r="C31" s="86"/>
      <c r="D31" s="86"/>
      <c r="E31" s="86"/>
      <c r="F31" s="86"/>
      <c r="G31" s="86"/>
      <c r="H31" s="86"/>
      <c r="I31" s="86"/>
      <c r="J31" s="86"/>
      <c r="K31" s="154"/>
      <c r="L31" s="153"/>
      <c r="M31" s="86"/>
      <c r="N31" s="86"/>
      <c r="O31" s="86"/>
      <c r="P31" s="86"/>
      <c r="Q31" s="86"/>
      <c r="R31" s="86"/>
      <c r="S31" s="86"/>
      <c r="T31" s="86"/>
      <c r="U31" s="154"/>
      <c r="V31" s="86"/>
      <c r="W31" s="86"/>
      <c r="X31" s="86"/>
      <c r="Y31" s="154"/>
    </row>
    <row r="32" spans="2:25" ht="18.600000000000001" thickTop="1"/>
    <row r="33" spans="1:25">
      <c r="A33" s="78"/>
      <c r="B33" s="78"/>
      <c r="C33" s="8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</row>
    <row r="34" spans="1:25">
      <c r="A34" s="78"/>
      <c r="B34" s="78"/>
      <c r="C34" s="88" t="s">
        <v>71</v>
      </c>
      <c r="D34" s="78"/>
      <c r="E34" s="78"/>
      <c r="F34" s="78"/>
      <c r="G34" s="78"/>
      <c r="H34" s="8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88" t="s">
        <v>46</v>
      </c>
      <c r="X34" s="78"/>
      <c r="Y34" s="78"/>
    </row>
    <row r="35" spans="1:25">
      <c r="A35" s="78"/>
      <c r="B35" s="78"/>
      <c r="C35" s="89" t="s">
        <v>3</v>
      </c>
      <c r="D35" s="89" t="s">
        <v>5</v>
      </c>
      <c r="E35" s="89" t="s">
        <v>6</v>
      </c>
      <c r="F35" s="78"/>
      <c r="G35" s="78"/>
      <c r="H35" s="90"/>
      <c r="I35" s="88"/>
      <c r="J35" s="8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91" t="s">
        <v>31</v>
      </c>
      <c r="X35" s="91"/>
      <c r="Y35" s="78"/>
    </row>
    <row r="36" spans="1:25">
      <c r="A36" s="78"/>
      <c r="B36" s="78"/>
      <c r="C36" s="92"/>
      <c r="D36" s="93" t="str">
        <f>IFERROR(VLOOKUP($D$2,$C$68:$E$76,2),"")</f>
        <v/>
      </c>
      <c r="E36" s="93" t="str">
        <f>IFERROR(VLOOKUP($D$2,$C$68:$E$76,3),"")</f>
        <v/>
      </c>
      <c r="F36" s="78"/>
      <c r="G36" s="78"/>
      <c r="H36" s="94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95"/>
      <c r="X36" s="96">
        <f>$X$68</f>
        <v>500</v>
      </c>
      <c r="Y36" s="78"/>
    </row>
    <row r="37" spans="1:25" s="103" customFormat="1" ht="18.600000000000001" thickBot="1">
      <c r="A37" s="98"/>
      <c r="B37" s="98"/>
      <c r="C37" s="99"/>
      <c r="D37" s="98"/>
      <c r="E37" s="98"/>
      <c r="F37" s="98"/>
      <c r="G37" s="98"/>
      <c r="H37" s="99"/>
      <c r="I37" s="98"/>
      <c r="J37" s="98"/>
      <c r="K37" s="98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1"/>
      <c r="X37" s="100"/>
      <c r="Y37" s="100"/>
    </row>
    <row r="38" spans="1:25" ht="18.600000000000001" thickTop="1">
      <c r="B38" s="104"/>
      <c r="C38" s="105"/>
      <c r="D38" s="106"/>
      <c r="E38" s="106"/>
      <c r="F38" s="107"/>
      <c r="G38" s="107"/>
      <c r="H38" s="108"/>
      <c r="I38" s="107"/>
      <c r="J38" s="107"/>
      <c r="K38" s="109"/>
      <c r="U38" s="109"/>
      <c r="W38" s="110"/>
      <c r="Y38" s="87"/>
    </row>
    <row r="39" spans="1:25">
      <c r="B39" s="111"/>
      <c r="C39" s="112" t="s">
        <v>7</v>
      </c>
      <c r="D39" s="78"/>
      <c r="E39" s="78"/>
      <c r="F39" s="78"/>
      <c r="G39" s="78"/>
      <c r="H39" s="112" t="s">
        <v>7</v>
      </c>
      <c r="I39" s="78"/>
      <c r="J39" s="78"/>
      <c r="K39" s="87"/>
      <c r="M39" s="112" t="s">
        <v>7</v>
      </c>
      <c r="R39" s="112" t="s">
        <v>7</v>
      </c>
      <c r="U39" s="87"/>
      <c r="W39" s="113" t="s">
        <v>32</v>
      </c>
      <c r="Y39" s="87"/>
    </row>
    <row r="40" spans="1:25" ht="18.600000000000001" thickBot="1">
      <c r="B40" s="111"/>
      <c r="C40" s="114" t="s">
        <v>9</v>
      </c>
      <c r="D40" s="88"/>
      <c r="E40" s="88"/>
      <c r="F40" s="88"/>
      <c r="G40" s="88"/>
      <c r="H40" s="114" t="s">
        <v>19</v>
      </c>
      <c r="I40" s="88"/>
      <c r="J40" s="88"/>
      <c r="K40" s="115"/>
      <c r="L40" s="116"/>
      <c r="M40" s="117" t="s">
        <v>67</v>
      </c>
      <c r="N40" s="116"/>
      <c r="O40" s="116"/>
      <c r="P40" s="116"/>
      <c r="Q40" s="116"/>
      <c r="R40" s="117" t="s">
        <v>68</v>
      </c>
      <c r="U40" s="87"/>
      <c r="W40" s="118" t="s">
        <v>0</v>
      </c>
      <c r="Y40" s="87"/>
    </row>
    <row r="41" spans="1:25">
      <c r="B41" s="111"/>
      <c r="C41" s="119" t="s">
        <v>10</v>
      </c>
      <c r="D41" s="120" t="str">
        <f>IF($D$3&lt;10,"",0)</f>
        <v/>
      </c>
      <c r="E41" s="121" t="str">
        <f>IF($D$3&lt;6,"",(MIN($D$3,10)-5)*E81)</f>
        <v/>
      </c>
      <c r="F41" s="78"/>
      <c r="G41" s="78"/>
      <c r="H41" s="119"/>
      <c r="I41" s="120"/>
      <c r="J41" s="121"/>
      <c r="K41" s="87"/>
      <c r="M41" s="119" t="s">
        <v>35</v>
      </c>
      <c r="N41" s="120" t="str">
        <f>IF($D$3&lt;10,"",0)</f>
        <v/>
      </c>
      <c r="O41" s="121" t="str">
        <f>IF($D$3&lt;6,"",(MIN($D$3,10)-5)*O81)</f>
        <v/>
      </c>
      <c r="R41" s="119"/>
      <c r="S41" s="120"/>
      <c r="T41" s="121"/>
      <c r="U41" s="87"/>
      <c r="W41" s="122" t="s">
        <v>10</v>
      </c>
      <c r="X41" s="123" t="str">
        <f>IF($D$3&lt;6,"",(MIN($D$3,10)-5)*X81)</f>
        <v/>
      </c>
      <c r="Y41" s="87"/>
    </row>
    <row r="42" spans="1:25">
      <c r="B42" s="111"/>
      <c r="C42" s="124" t="s">
        <v>12</v>
      </c>
      <c r="D42" s="78" t="str">
        <f>IF($D$3&lt;11,"",(MIN($D$3,20)-10)*D82)</f>
        <v/>
      </c>
      <c r="E42" s="125" t="str">
        <f>IF($D$3&lt;11,"",(MIN($D$3,20)-10)*E82)</f>
        <v/>
      </c>
      <c r="F42" s="78"/>
      <c r="G42" s="78"/>
      <c r="H42" s="124" t="s">
        <v>20</v>
      </c>
      <c r="I42" s="78" t="str">
        <f>IF($D$3&lt;1,"",MIN($D$3,20)*I81)</f>
        <v/>
      </c>
      <c r="J42" s="125" t="str">
        <f>IF($D$3&lt;1,"",MIN($D$3,20)*J81)</f>
        <v/>
      </c>
      <c r="K42" s="87"/>
      <c r="M42" s="124" t="s">
        <v>11</v>
      </c>
      <c r="N42" s="78" t="str">
        <f>IF($D$3&lt;11,"",(MIN($D$3,20)-10)*N82)</f>
        <v/>
      </c>
      <c r="O42" s="125" t="str">
        <f>IF($D$3&lt;11,"",(MIN($D$3,20)-10)*O82)</f>
        <v/>
      </c>
      <c r="R42" s="124" t="s">
        <v>20</v>
      </c>
      <c r="S42" s="78" t="str">
        <f>IF($D$3&lt;1,"",MIN($D$3,20)*S81)</f>
        <v/>
      </c>
      <c r="T42" s="125" t="str">
        <f>IF($D$3&lt;1,"",MIN($D$3,20)*T81)</f>
        <v/>
      </c>
      <c r="U42" s="87"/>
      <c r="W42" s="126" t="s">
        <v>38</v>
      </c>
      <c r="X42" s="127" t="str">
        <f>IF($D$3&lt;11,"",(MIN($D$3,30)-10)*X82)</f>
        <v/>
      </c>
      <c r="Y42" s="87"/>
    </row>
    <row r="43" spans="1:25">
      <c r="B43" s="111"/>
      <c r="C43" s="124" t="s">
        <v>14</v>
      </c>
      <c r="D43" s="78" t="str">
        <f>IF($D$3&lt;21,"",(MIN($D$3,30)-20)*D83)</f>
        <v/>
      </c>
      <c r="E43" s="125" t="str">
        <f>IF($D$3&lt;21,"",(MIN($D$3,30)-20)*E83)</f>
        <v/>
      </c>
      <c r="F43" s="78"/>
      <c r="G43" s="78"/>
      <c r="H43" s="124" t="s">
        <v>14</v>
      </c>
      <c r="I43" s="78" t="str">
        <f>IF($D$3&lt;21,"",(MIN($D$3,30)-20)*I82)</f>
        <v/>
      </c>
      <c r="J43" s="125" t="str">
        <f>IF($D$3&lt;21,"",(MIN($D$3,30)-20)*J82)</f>
        <v/>
      </c>
      <c r="K43" s="87"/>
      <c r="M43" s="124" t="s">
        <v>13</v>
      </c>
      <c r="N43" s="78" t="str">
        <f>IF($D$3&lt;21,"",(MIN($D$3,30)-20)*N83)</f>
        <v/>
      </c>
      <c r="O43" s="125" t="str">
        <f>IF($D$3&lt;21,"",(MIN($D$3,30)-20)*O83)</f>
        <v/>
      </c>
      <c r="R43" s="124" t="s">
        <v>14</v>
      </c>
      <c r="S43" s="78" t="str">
        <f>IF($D$3&lt;21,"",(MIN($D$3,30)-20)*S82)</f>
        <v/>
      </c>
      <c r="T43" s="125" t="str">
        <f>IF($D$3&lt;21,"",(MIN($D$3,30)-20)*T82)</f>
        <v/>
      </c>
      <c r="U43" s="87"/>
      <c r="W43" s="126" t="s">
        <v>39</v>
      </c>
      <c r="X43" s="127" t="str">
        <f>IF($D$3&lt;31,"",(MIN($D$3,50)-30)*X83)</f>
        <v/>
      </c>
      <c r="Y43" s="87"/>
    </row>
    <row r="44" spans="1:25">
      <c r="B44" s="111"/>
      <c r="C44" s="124" t="s">
        <v>16</v>
      </c>
      <c r="D44" s="78" t="str">
        <f>IF($D$3&lt;31,"",(MIN($D$3,60)-30)*D84)</f>
        <v/>
      </c>
      <c r="E44" s="125" t="str">
        <f>IF($D$3&lt;31,"",(MIN($D$3,60)-30)*E84)</f>
        <v/>
      </c>
      <c r="F44" s="78"/>
      <c r="G44" s="78"/>
      <c r="H44" s="124" t="s">
        <v>16</v>
      </c>
      <c r="I44" s="78" t="str">
        <f>IF($D$3&lt;31,"",(MIN($D$3,60)-30)*I83)</f>
        <v/>
      </c>
      <c r="J44" s="125" t="str">
        <f>IF($D$3&lt;31,"",(MIN($D$3,60)-30)*J83)</f>
        <v/>
      </c>
      <c r="K44" s="87"/>
      <c r="M44" s="124" t="s">
        <v>15</v>
      </c>
      <c r="N44" s="78" t="str">
        <f>IF($D$3&lt;31,"",(MIN($D$3,60)-30)*N84)</f>
        <v/>
      </c>
      <c r="O44" s="125" t="str">
        <f>IF($D$3&lt;31,"",(MIN($D$3,60)-30)*O84)</f>
        <v/>
      </c>
      <c r="R44" s="124" t="s">
        <v>16</v>
      </c>
      <c r="S44" s="78" t="str">
        <f>IF($D$3&lt;31,"",(MIN($D$3,60)-30)*S83)</f>
        <v/>
      </c>
      <c r="T44" s="125" t="str">
        <f>IF($D$3&lt;31,"",(MIN($D$3,60)-30)*T83)</f>
        <v/>
      </c>
      <c r="U44" s="87"/>
      <c r="W44" s="126" t="s">
        <v>40</v>
      </c>
      <c r="X44" s="127" t="str">
        <f>IF($D$3&lt;51,"",(MIN($D$3,100)-50)*X84)</f>
        <v/>
      </c>
      <c r="Y44" s="87"/>
    </row>
    <row r="45" spans="1:25">
      <c r="B45" s="111"/>
      <c r="C45" s="124" t="s">
        <v>18</v>
      </c>
      <c r="D45" s="78" t="str">
        <f>IF($D$3&lt;61,"",(MIN($D$3,100)-60)*D85)</f>
        <v/>
      </c>
      <c r="E45" s="125" t="str">
        <f>IF($D$3&lt;61,"",(MIN($D$3,100)-60)*E85)</f>
        <v/>
      </c>
      <c r="F45" s="78"/>
      <c r="G45" s="78"/>
      <c r="H45" s="124" t="s">
        <v>18</v>
      </c>
      <c r="I45" s="78" t="str">
        <f>IF($D$3&lt;61,"",(MIN($D$3,100)-60)*I84)</f>
        <v/>
      </c>
      <c r="J45" s="125" t="str">
        <f>IF($D$3&lt;61,"",(MIN($D$3,100)-60)*J84)</f>
        <v/>
      </c>
      <c r="K45" s="87"/>
      <c r="M45" s="124" t="s">
        <v>17</v>
      </c>
      <c r="N45" s="78" t="str">
        <f>IF($D$3&lt;61,"",(MIN($D$3,100)-60)*N85)</f>
        <v/>
      </c>
      <c r="O45" s="125" t="str">
        <f>IF($D$3&lt;61,"",(MIN($D$3,100)-60)*O85)</f>
        <v/>
      </c>
      <c r="R45" s="124" t="s">
        <v>18</v>
      </c>
      <c r="S45" s="78" t="str">
        <f>IF($D$3&lt;61,"",(MIN($D$3,100)-60)*S84)</f>
        <v/>
      </c>
      <c r="T45" s="125" t="str">
        <f>IF($D$3&lt;61,"",(MIN($D$3,100)-60)*T84)</f>
        <v/>
      </c>
      <c r="U45" s="87"/>
      <c r="W45" s="126" t="s">
        <v>41</v>
      </c>
      <c r="X45" s="127" t="str">
        <f>IF($D$3&lt;101,"",(MIN($D$3,200)-100)*X85)</f>
        <v/>
      </c>
      <c r="Y45" s="87"/>
    </row>
    <row r="46" spans="1:25">
      <c r="B46" s="111"/>
      <c r="C46" s="124" t="s">
        <v>21</v>
      </c>
      <c r="D46" s="78" t="str">
        <f>IF($D$3&lt;101,"",($D$3-100)*D86)</f>
        <v/>
      </c>
      <c r="E46" s="125" t="str">
        <f>IF($D$3&lt;101,"",($D$3-100)*E86)</f>
        <v/>
      </c>
      <c r="F46" s="78"/>
      <c r="G46" s="78"/>
      <c r="H46" s="124" t="s">
        <v>21</v>
      </c>
      <c r="I46" s="78" t="str">
        <f>IF($D$3&lt;101,"",($D$3-100)*I85)</f>
        <v/>
      </c>
      <c r="J46" s="125" t="str">
        <f>IF($D$3&lt;101,"",($D$3-100)*J85)</f>
        <v/>
      </c>
      <c r="K46" s="87"/>
      <c r="M46" s="124" t="s">
        <v>25</v>
      </c>
      <c r="N46" s="78" t="str">
        <f>IF($D$3&lt;101,"",(MIN($D$3,300)-100)*N86)</f>
        <v/>
      </c>
      <c r="O46" s="125" t="str">
        <f>IF($D$3&lt;101,"",(MIN($D$3,300)-100)*O86)</f>
        <v/>
      </c>
      <c r="R46" s="124" t="s">
        <v>25</v>
      </c>
      <c r="S46" s="78" t="str">
        <f>IF($D$3&lt;101,"",(MIN($D$3,300)-100)*S85)</f>
        <v/>
      </c>
      <c r="T46" s="125" t="str">
        <f>IF($D$3&lt;101,"",(MIN($D$3,300)-100)*T85)</f>
        <v/>
      </c>
      <c r="U46" s="87"/>
      <c r="W46" s="126" t="s">
        <v>42</v>
      </c>
      <c r="X46" s="127" t="str">
        <f>IF($D$3&lt;201,"",(MIN($D$3,500)-200)*X86)</f>
        <v/>
      </c>
      <c r="Y46" s="87"/>
    </row>
    <row r="47" spans="1:25">
      <c r="B47" s="111"/>
      <c r="C47" s="128"/>
      <c r="D47" s="78"/>
      <c r="E47" s="125"/>
      <c r="F47" s="78"/>
      <c r="G47" s="78"/>
      <c r="H47" s="128"/>
      <c r="I47" s="78"/>
      <c r="J47" s="125"/>
      <c r="K47" s="87"/>
      <c r="M47" s="124" t="s">
        <v>27</v>
      </c>
      <c r="N47" s="78" t="str">
        <f>IF($D$3&lt;301,"",(MIN($D$3,1000)-300)*N87)</f>
        <v/>
      </c>
      <c r="O47" s="125" t="str">
        <f>IF($D$3&lt;301,"",(MIN($D$3,1000)-300)*O87)</f>
        <v/>
      </c>
      <c r="R47" s="124" t="s">
        <v>27</v>
      </c>
      <c r="S47" s="78" t="str">
        <f>IF($D$3&lt;301,"",(MIN($D$3,1000)-300)*S86)</f>
        <v/>
      </c>
      <c r="T47" s="125" t="str">
        <f>IF($D$3&lt;301,"",(MIN($D$3,1000)-300)*T86)</f>
        <v/>
      </c>
      <c r="U47" s="87"/>
      <c r="W47" s="126" t="s">
        <v>43</v>
      </c>
      <c r="X47" s="127" t="str">
        <f>IF($D$3&lt;501,"",(MIN($D$3,1000)-500)*X87)</f>
        <v/>
      </c>
      <c r="Y47" s="87"/>
    </row>
    <row r="48" spans="1:25">
      <c r="B48" s="111"/>
      <c r="C48" s="128"/>
      <c r="D48" s="78"/>
      <c r="E48" s="125"/>
      <c r="F48" s="78"/>
      <c r="G48" s="78"/>
      <c r="H48" s="128"/>
      <c r="I48" s="78"/>
      <c r="J48" s="125"/>
      <c r="K48" s="87"/>
      <c r="M48" s="124" t="s">
        <v>29</v>
      </c>
      <c r="N48" s="78" t="str">
        <f>IF($D$3&lt;1001,"",($D$3-1000)*N88)</f>
        <v/>
      </c>
      <c r="O48" s="125" t="str">
        <f>IF($D$3&lt;1001,"",($D$3-1000)*O88)</f>
        <v/>
      </c>
      <c r="R48" s="124" t="s">
        <v>29</v>
      </c>
      <c r="S48" s="78" t="str">
        <f>IF($D$3&lt;1001,"",($D$3-1000)*S87)</f>
        <v/>
      </c>
      <c r="T48" s="125" t="str">
        <f>IF($D$3&lt;1001,"",($D$3-1000)*T87)</f>
        <v/>
      </c>
      <c r="U48" s="87"/>
      <c r="W48" s="126" t="s">
        <v>44</v>
      </c>
      <c r="X48" s="127" t="str">
        <f>IF($D$3&lt;1001,"",(MIN($D$3,2000)-1000)*X88)</f>
        <v/>
      </c>
      <c r="Y48" s="87"/>
    </row>
    <row r="49" spans="2:25" ht="18.600000000000001" thickBot="1">
      <c r="B49" s="111"/>
      <c r="C49" s="129"/>
      <c r="D49" s="130"/>
      <c r="E49" s="131"/>
      <c r="F49" s="78"/>
      <c r="G49" s="78"/>
      <c r="H49" s="129"/>
      <c r="I49" s="130"/>
      <c r="J49" s="131"/>
      <c r="K49" s="87"/>
      <c r="M49" s="129"/>
      <c r="N49" s="130"/>
      <c r="O49" s="131"/>
      <c r="R49" s="129"/>
      <c r="S49" s="130"/>
      <c r="T49" s="131"/>
      <c r="U49" s="87"/>
      <c r="W49" s="132" t="s">
        <v>45</v>
      </c>
      <c r="X49" s="133" t="str">
        <f>IF($D$3&lt;2001,"",($D$3-2000)*X89)</f>
        <v/>
      </c>
      <c r="Y49" s="87"/>
    </row>
    <row r="50" spans="2:25" ht="19.2" thickTop="1" thickBot="1">
      <c r="B50" s="111"/>
      <c r="C50" s="134" t="s">
        <v>53</v>
      </c>
      <c r="D50" s="135">
        <f>SUM(D41:D49)</f>
        <v>0</v>
      </c>
      <c r="E50" s="136">
        <f>SUM(E41:E49)</f>
        <v>0</v>
      </c>
      <c r="F50" s="78"/>
      <c r="G50" s="78"/>
      <c r="H50" s="134" t="s">
        <v>53</v>
      </c>
      <c r="I50" s="135">
        <f>SUM(I41:I49)</f>
        <v>0</v>
      </c>
      <c r="J50" s="136">
        <f>SUM(J41:J49)</f>
        <v>0</v>
      </c>
      <c r="K50" s="87"/>
      <c r="M50" s="134" t="s">
        <v>53</v>
      </c>
      <c r="N50" s="135">
        <f>SUM(N41:N49)</f>
        <v>0</v>
      </c>
      <c r="O50" s="136">
        <f>SUM(O41:O49)</f>
        <v>0</v>
      </c>
      <c r="R50" s="134" t="s">
        <v>53</v>
      </c>
      <c r="S50" s="135">
        <f>SUM(S41:S49)</f>
        <v>0</v>
      </c>
      <c r="T50" s="136">
        <f>SUM(T41:T49)</f>
        <v>0</v>
      </c>
      <c r="U50" s="87"/>
      <c r="W50" s="137" t="s">
        <v>62</v>
      </c>
      <c r="X50" s="138">
        <f>SUM(X41:X49)</f>
        <v>0</v>
      </c>
      <c r="Y50" s="87"/>
    </row>
    <row r="51" spans="2:25">
      <c r="B51" s="111"/>
      <c r="C51" s="139"/>
      <c r="D51" s="98"/>
      <c r="E51" s="98"/>
      <c r="F51" s="98"/>
      <c r="G51" s="98"/>
      <c r="H51" s="139"/>
      <c r="I51" s="78"/>
      <c r="J51" s="120"/>
      <c r="K51" s="87"/>
      <c r="M51" s="139"/>
      <c r="N51" s="98"/>
      <c r="O51" s="98"/>
      <c r="P51" s="98"/>
      <c r="Q51" s="103"/>
      <c r="R51" s="139"/>
      <c r="S51" s="78"/>
      <c r="T51" s="120"/>
      <c r="U51" s="87"/>
      <c r="W51" s="116"/>
      <c r="Y51" s="87"/>
    </row>
    <row r="52" spans="2:25">
      <c r="B52" s="111"/>
      <c r="C52" s="140" t="s">
        <v>56</v>
      </c>
      <c r="D52" s="141" t="str">
        <f>IFERROR(IF($D$2&lt;25,D36+D50,""),"")</f>
        <v/>
      </c>
      <c r="E52" s="141" t="str">
        <f>IFERROR(IF($D$2&lt;25,E36+E50,""),"")</f>
        <v/>
      </c>
      <c r="F52" s="78"/>
      <c r="G52" s="78"/>
      <c r="H52" s="140" t="s">
        <v>56</v>
      </c>
      <c r="I52" s="141" t="str">
        <f>IFERROR(IF($D$2&gt;20,D36+I50,""),"")</f>
        <v/>
      </c>
      <c r="J52" s="141" t="str">
        <f>IFERROR(IF($D$2&gt;20,E36+J50,""),"")</f>
        <v/>
      </c>
      <c r="K52" s="87"/>
      <c r="M52" s="140" t="s">
        <v>56</v>
      </c>
      <c r="N52" s="141" t="str">
        <f>IFERROR(IF($D$2&lt;25,D36+N50,""),"")</f>
        <v/>
      </c>
      <c r="O52" s="141" t="str">
        <f>IFERROR(IF($D$2&lt;25,E36+O50,""),"")</f>
        <v/>
      </c>
      <c r="P52" s="78"/>
      <c r="Q52" s="78"/>
      <c r="R52" s="140" t="s">
        <v>56</v>
      </c>
      <c r="S52" s="141" t="str">
        <f>IFERROR(IF($D$2&gt;20,D36+S50,""),"")</f>
        <v/>
      </c>
      <c r="T52" s="141" t="str">
        <f>IFERROR(IF($D$2&gt;20,E36+T50,""),"")</f>
        <v/>
      </c>
      <c r="U52" s="87"/>
      <c r="W52" s="142" t="s">
        <v>63</v>
      </c>
      <c r="X52" s="143">
        <f>IFERROR(X36+X50,"")</f>
        <v>500</v>
      </c>
      <c r="Y52" s="87"/>
    </row>
    <row r="53" spans="2:25">
      <c r="B53" s="111"/>
      <c r="C53" s="140" t="s">
        <v>54</v>
      </c>
      <c r="D53" s="141" t="str">
        <f>IFERROR(ROUNDDOWN(D52*0.1,0),"")</f>
        <v/>
      </c>
      <c r="E53" s="141" t="str">
        <f>IFERROR(ROUNDDOWN(E52*0.1,0),"")</f>
        <v/>
      </c>
      <c r="F53" s="78"/>
      <c r="G53" s="78"/>
      <c r="H53" s="140" t="s">
        <v>54</v>
      </c>
      <c r="I53" s="141" t="str">
        <f>IFERROR(ROUNDDOWN(I52*0.1,0),"")</f>
        <v/>
      </c>
      <c r="J53" s="141" t="str">
        <f>IFERROR(ROUNDDOWN(J52*0.1,0),"")</f>
        <v/>
      </c>
      <c r="K53" s="87"/>
      <c r="M53" s="140" t="s">
        <v>54</v>
      </c>
      <c r="N53" s="141" t="str">
        <f>IFERROR(ROUNDDOWN(N52*0.1,0),"")</f>
        <v/>
      </c>
      <c r="O53" s="141" t="str">
        <f>IFERROR(ROUNDDOWN(O52*0.1,0),"")</f>
        <v/>
      </c>
      <c r="P53" s="78"/>
      <c r="Q53" s="78"/>
      <c r="R53" s="140" t="s">
        <v>54</v>
      </c>
      <c r="S53" s="141" t="str">
        <f>IFERROR(ROUNDDOWN(S52*0.1,0),"")</f>
        <v/>
      </c>
      <c r="T53" s="141" t="str">
        <f>IFERROR(ROUNDDOWN(T52*0.1,0),"")</f>
        <v/>
      </c>
      <c r="U53" s="87"/>
      <c r="W53" s="142" t="s">
        <v>54</v>
      </c>
      <c r="X53" s="143">
        <f>ROUNDDOWN(X52*0.1,0)</f>
        <v>50</v>
      </c>
      <c r="Y53" s="87"/>
    </row>
    <row r="54" spans="2:25">
      <c r="B54" s="111"/>
      <c r="C54" s="144" t="s">
        <v>55</v>
      </c>
      <c r="D54" s="145" t="str">
        <f>IFERROR(D52+D53,"")</f>
        <v/>
      </c>
      <c r="E54" s="145" t="str">
        <f>IFERROR(E52+E53,"")</f>
        <v/>
      </c>
      <c r="F54" s="78"/>
      <c r="G54" s="78"/>
      <c r="H54" s="144" t="s">
        <v>55</v>
      </c>
      <c r="I54" s="145" t="str">
        <f>IFERROR(I52+I53,"")</f>
        <v/>
      </c>
      <c r="J54" s="145" t="str">
        <f>IFERROR(J52+J53,"")</f>
        <v/>
      </c>
      <c r="K54" s="87"/>
      <c r="M54" s="144" t="s">
        <v>55</v>
      </c>
      <c r="N54" s="145" t="str">
        <f>IFERROR(N52+N53,"")</f>
        <v/>
      </c>
      <c r="O54" s="145" t="str">
        <f>IFERROR(O52+O53,"")</f>
        <v/>
      </c>
      <c r="P54" s="78"/>
      <c r="Q54" s="78"/>
      <c r="R54" s="144" t="s">
        <v>55</v>
      </c>
      <c r="S54" s="145" t="str">
        <f>IFERROR(S52+S53,"")</f>
        <v/>
      </c>
      <c r="T54" s="145" t="str">
        <f>IFERROR(T52+T53,"")</f>
        <v/>
      </c>
      <c r="U54" s="87"/>
      <c r="W54" s="146" t="s">
        <v>64</v>
      </c>
      <c r="X54" s="147">
        <f>X52+X53</f>
        <v>550</v>
      </c>
      <c r="Y54" s="87"/>
    </row>
    <row r="55" spans="2:25">
      <c r="B55" s="111"/>
      <c r="C55" s="78"/>
      <c r="D55" s="78"/>
      <c r="E55" s="78"/>
      <c r="F55" s="78"/>
      <c r="G55" s="78"/>
      <c r="H55" s="78"/>
      <c r="I55" s="78"/>
      <c r="J55" s="78"/>
      <c r="K55" s="87"/>
      <c r="U55" s="87"/>
      <c r="Y55" s="87"/>
    </row>
    <row r="56" spans="2:25" ht="18.600000000000001" thickBot="1">
      <c r="B56" s="111"/>
      <c r="C56" s="78"/>
      <c r="D56" s="78" t="s">
        <v>5</v>
      </c>
      <c r="E56" s="78" t="s">
        <v>6</v>
      </c>
      <c r="F56" s="78"/>
      <c r="G56" s="78"/>
      <c r="H56" s="78"/>
      <c r="I56" s="78" t="s">
        <v>5</v>
      </c>
      <c r="J56" s="78" t="s">
        <v>6</v>
      </c>
      <c r="K56" s="87"/>
      <c r="N56" s="80" t="s">
        <v>5</v>
      </c>
      <c r="O56" s="80" t="s">
        <v>6</v>
      </c>
      <c r="S56" s="80" t="s">
        <v>5</v>
      </c>
      <c r="T56" s="80" t="s">
        <v>6</v>
      </c>
      <c r="U56" s="87"/>
      <c r="Y56" s="87"/>
    </row>
    <row r="57" spans="2:25" ht="19.2" thickTop="1" thickBot="1">
      <c r="B57" s="111"/>
      <c r="C57" s="148" t="s">
        <v>65</v>
      </c>
      <c r="D57" s="149" t="str">
        <f>IFERROR(D54+X54,"")</f>
        <v/>
      </c>
      <c r="E57" s="150" t="str">
        <f>IFERROR(E54+X54,"")</f>
        <v/>
      </c>
      <c r="F57" s="78"/>
      <c r="G57" s="78"/>
      <c r="H57" s="148" t="s">
        <v>65</v>
      </c>
      <c r="I57" s="149" t="str">
        <f>IFERROR(I54+X54,"")</f>
        <v/>
      </c>
      <c r="J57" s="150" t="str">
        <f>IFERROR(J54+X54,"")</f>
        <v/>
      </c>
      <c r="K57" s="87"/>
      <c r="M57" s="148" t="s">
        <v>65</v>
      </c>
      <c r="N57" s="149" t="str">
        <f>IFERROR(N54+X54,"")</f>
        <v/>
      </c>
      <c r="O57" s="150" t="str">
        <f>IFERROR(O54+X54,"")</f>
        <v/>
      </c>
      <c r="R57" s="148" t="s">
        <v>65</v>
      </c>
      <c r="S57" s="149" t="str">
        <f>IFERROR(S54+X54,"")</f>
        <v/>
      </c>
      <c r="T57" s="150" t="str">
        <f>IFERROR(T54+X54,"")</f>
        <v/>
      </c>
      <c r="U57" s="87"/>
      <c r="Y57" s="87"/>
    </row>
    <row r="58" spans="2:25" ht="19.2" thickTop="1" thickBot="1">
      <c r="B58" s="111"/>
      <c r="C58" s="151" t="s">
        <v>1</v>
      </c>
      <c r="D58" s="88"/>
      <c r="E58" s="152" t="str">
        <f>IFERROR(E57-D57,"")</f>
        <v/>
      </c>
      <c r="F58" s="78"/>
      <c r="G58" s="78"/>
      <c r="H58" s="151" t="s">
        <v>1</v>
      </c>
      <c r="I58" s="88"/>
      <c r="J58" s="152" t="str">
        <f>IFERROR(J57-I57,"")</f>
        <v/>
      </c>
      <c r="K58" s="87"/>
      <c r="M58" s="151" t="s">
        <v>1</v>
      </c>
      <c r="N58" s="116"/>
      <c r="O58" s="152" t="str">
        <f>IFERROR(O57-N57,"")</f>
        <v/>
      </c>
      <c r="R58" s="151" t="s">
        <v>1</v>
      </c>
      <c r="S58" s="116"/>
      <c r="T58" s="152" t="str">
        <f>IFERROR(T57-S57,"")</f>
        <v/>
      </c>
      <c r="U58" s="87"/>
      <c r="Y58" s="87"/>
    </row>
    <row r="59" spans="2:25" ht="19.2" thickTop="1" thickBot="1">
      <c r="B59" s="153"/>
      <c r="C59" s="86"/>
      <c r="D59" s="86"/>
      <c r="E59" s="86"/>
      <c r="F59" s="86"/>
      <c r="G59" s="86"/>
      <c r="H59" s="86"/>
      <c r="I59" s="86"/>
      <c r="J59" s="86"/>
      <c r="K59" s="154"/>
      <c r="L59" s="153"/>
      <c r="M59" s="86"/>
      <c r="N59" s="86"/>
      <c r="O59" s="86"/>
      <c r="P59" s="86"/>
      <c r="Q59" s="86"/>
      <c r="R59" s="86"/>
      <c r="S59" s="86"/>
      <c r="T59" s="86"/>
      <c r="U59" s="154"/>
      <c r="V59" s="86"/>
      <c r="W59" s="86"/>
      <c r="X59" s="86"/>
      <c r="Y59" s="154"/>
    </row>
    <row r="60" spans="2:25" ht="18.600000000000001" thickTop="1"/>
    <row r="61" spans="2:25" ht="18.600000000000001" thickBot="1">
      <c r="C61" s="80" t="s">
        <v>72</v>
      </c>
    </row>
    <row r="62" spans="2:25">
      <c r="B62" s="155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7"/>
    </row>
    <row r="63" spans="2:25" ht="18" customHeight="1">
      <c r="B63" s="158"/>
      <c r="C63" s="159" t="s">
        <v>2</v>
      </c>
      <c r="D63" s="160"/>
      <c r="E63" s="160"/>
      <c r="F63" s="160"/>
      <c r="G63" s="160"/>
      <c r="H63" s="159"/>
      <c r="I63" s="160"/>
      <c r="J63" s="160"/>
      <c r="K63" s="160"/>
      <c r="L63" s="160"/>
      <c r="M63" s="159"/>
      <c r="N63" s="160"/>
      <c r="O63" s="160"/>
      <c r="P63" s="160"/>
      <c r="Q63" s="160"/>
      <c r="R63" s="159"/>
      <c r="S63" s="160"/>
      <c r="T63" s="160"/>
      <c r="U63" s="160"/>
      <c r="V63" s="160"/>
      <c r="W63" s="159" t="s">
        <v>30</v>
      </c>
      <c r="X63" s="160"/>
      <c r="Y63" s="161"/>
    </row>
    <row r="64" spans="2:25" ht="18" customHeight="1">
      <c r="B64" s="158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1"/>
    </row>
    <row r="65" spans="2:25" ht="18" customHeight="1">
      <c r="B65" s="158"/>
      <c r="C65" s="162" t="s">
        <v>3</v>
      </c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3" t="s">
        <v>31</v>
      </c>
      <c r="X65" s="160"/>
      <c r="Y65" s="161"/>
    </row>
    <row r="66" spans="2:25" ht="18" customHeight="1">
      <c r="B66" s="158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1"/>
    </row>
    <row r="67" spans="2:25" ht="18" customHeight="1">
      <c r="B67" s="158"/>
      <c r="C67" s="164" t="s">
        <v>47</v>
      </c>
      <c r="D67" s="165" t="s">
        <v>5</v>
      </c>
      <c r="E67" s="164" t="s">
        <v>6</v>
      </c>
      <c r="F67" s="160"/>
      <c r="G67" s="160"/>
      <c r="H67" s="166"/>
      <c r="I67" s="166"/>
      <c r="J67" s="166"/>
      <c r="K67" s="160"/>
      <c r="L67" s="160"/>
      <c r="M67" s="166"/>
      <c r="N67" s="166"/>
      <c r="O67" s="166"/>
      <c r="P67" s="160"/>
      <c r="Q67" s="160"/>
      <c r="R67" s="166"/>
      <c r="S67" s="166"/>
      <c r="T67" s="166"/>
      <c r="U67" s="160"/>
      <c r="V67" s="160"/>
      <c r="W67" s="167" t="s">
        <v>37</v>
      </c>
      <c r="X67" s="168"/>
      <c r="Y67" s="161"/>
    </row>
    <row r="68" spans="2:25" ht="18" customHeight="1">
      <c r="B68" s="158"/>
      <c r="C68" s="169">
        <v>13</v>
      </c>
      <c r="D68" s="170">
        <v>880</v>
      </c>
      <c r="E68" s="171">
        <v>960</v>
      </c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72"/>
      <c r="X68" s="173">
        <v>500</v>
      </c>
      <c r="Y68" s="161"/>
    </row>
    <row r="69" spans="2:25" ht="18" customHeight="1">
      <c r="B69" s="158"/>
      <c r="C69" s="169">
        <v>20</v>
      </c>
      <c r="D69" s="170">
        <v>880</v>
      </c>
      <c r="E69" s="171">
        <v>960</v>
      </c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74"/>
      <c r="X69" s="175"/>
      <c r="Y69" s="161"/>
    </row>
    <row r="70" spans="2:25" ht="18" customHeight="1">
      <c r="B70" s="158"/>
      <c r="C70" s="176">
        <v>25</v>
      </c>
      <c r="D70" s="177">
        <v>1700</v>
      </c>
      <c r="E70" s="178">
        <v>2200</v>
      </c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79"/>
      <c r="X70" s="180"/>
      <c r="Y70" s="161"/>
    </row>
    <row r="71" spans="2:25" ht="18" customHeight="1">
      <c r="B71" s="158"/>
      <c r="C71" s="176">
        <v>40</v>
      </c>
      <c r="D71" s="177">
        <v>4500</v>
      </c>
      <c r="E71" s="178">
        <v>6200</v>
      </c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79"/>
      <c r="X71" s="180"/>
      <c r="Y71" s="161"/>
    </row>
    <row r="72" spans="2:25" ht="18" customHeight="1">
      <c r="B72" s="158"/>
      <c r="C72" s="176">
        <v>50</v>
      </c>
      <c r="D72" s="177">
        <v>8800</v>
      </c>
      <c r="E72" s="178">
        <v>12100</v>
      </c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79"/>
      <c r="X72" s="180"/>
      <c r="Y72" s="161"/>
    </row>
    <row r="73" spans="2:25" ht="18" customHeight="1">
      <c r="B73" s="158"/>
      <c r="C73" s="176">
        <v>75</v>
      </c>
      <c r="D73" s="177">
        <v>21700</v>
      </c>
      <c r="E73" s="178">
        <v>30800</v>
      </c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79"/>
      <c r="X73" s="180"/>
      <c r="Y73" s="161"/>
    </row>
    <row r="74" spans="2:25" ht="18" customHeight="1">
      <c r="B74" s="158"/>
      <c r="C74" s="176">
        <v>100</v>
      </c>
      <c r="D74" s="177">
        <v>41000</v>
      </c>
      <c r="E74" s="178">
        <v>61300</v>
      </c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79"/>
      <c r="X74" s="180"/>
      <c r="Y74" s="161"/>
    </row>
    <row r="75" spans="2:25" ht="18" customHeight="1">
      <c r="B75" s="158"/>
      <c r="C75" s="176">
        <v>150</v>
      </c>
      <c r="D75" s="177">
        <v>106000</v>
      </c>
      <c r="E75" s="178">
        <v>151500</v>
      </c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79"/>
      <c r="X75" s="180"/>
      <c r="Y75" s="161"/>
    </row>
    <row r="76" spans="2:25" ht="18" customHeight="1">
      <c r="B76" s="158"/>
      <c r="C76" s="176">
        <v>200</v>
      </c>
      <c r="D76" s="177">
        <v>212000</v>
      </c>
      <c r="E76" s="178">
        <v>338900</v>
      </c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79"/>
      <c r="X76" s="180"/>
      <c r="Y76" s="161"/>
    </row>
    <row r="77" spans="2:25" ht="18" customHeight="1">
      <c r="B77" s="158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1"/>
    </row>
    <row r="78" spans="2:25" ht="18" customHeight="1">
      <c r="B78" s="158"/>
      <c r="C78" s="181" t="s">
        <v>7</v>
      </c>
      <c r="D78" s="160"/>
      <c r="E78" s="160"/>
      <c r="F78" s="160"/>
      <c r="G78" s="160"/>
      <c r="H78" s="181"/>
      <c r="I78" s="160"/>
      <c r="J78" s="160"/>
      <c r="K78" s="160"/>
      <c r="L78" s="160"/>
      <c r="M78" s="181"/>
      <c r="N78" s="160"/>
      <c r="O78" s="160"/>
      <c r="P78" s="160"/>
      <c r="Q78" s="160"/>
      <c r="R78" s="181"/>
      <c r="S78" s="160"/>
      <c r="T78" s="160"/>
      <c r="U78" s="160"/>
      <c r="V78" s="160"/>
      <c r="W78" s="182" t="s">
        <v>32</v>
      </c>
      <c r="X78" s="160"/>
      <c r="Y78" s="161"/>
    </row>
    <row r="79" spans="2:25" ht="18" customHeight="1">
      <c r="B79" s="158"/>
      <c r="C79" s="183" t="s">
        <v>9</v>
      </c>
      <c r="D79" s="160"/>
      <c r="E79" s="160"/>
      <c r="F79" s="160"/>
      <c r="G79" s="160"/>
      <c r="H79" s="183" t="s">
        <v>19</v>
      </c>
      <c r="I79" s="160"/>
      <c r="J79" s="160"/>
      <c r="K79" s="160"/>
      <c r="L79" s="160"/>
      <c r="M79" s="183" t="s">
        <v>23</v>
      </c>
      <c r="N79" s="160"/>
      <c r="O79" s="160"/>
      <c r="P79" s="160"/>
      <c r="Q79" s="160"/>
      <c r="R79" s="183" t="s">
        <v>22</v>
      </c>
      <c r="S79" s="160"/>
      <c r="T79" s="160"/>
      <c r="U79" s="160"/>
      <c r="V79" s="160"/>
      <c r="W79" s="184" t="s">
        <v>0</v>
      </c>
      <c r="X79" s="160"/>
      <c r="Y79" s="161"/>
    </row>
    <row r="80" spans="2:25" ht="18" customHeight="1">
      <c r="B80" s="158"/>
      <c r="C80" s="185" t="s">
        <v>8</v>
      </c>
      <c r="D80" s="186" t="s">
        <v>5</v>
      </c>
      <c r="E80" s="185" t="s">
        <v>6</v>
      </c>
      <c r="F80" s="160"/>
      <c r="G80" s="160"/>
      <c r="H80" s="185" t="s">
        <v>8</v>
      </c>
      <c r="I80" s="186" t="s">
        <v>5</v>
      </c>
      <c r="J80" s="185" t="s">
        <v>6</v>
      </c>
      <c r="K80" s="160"/>
      <c r="L80" s="160"/>
      <c r="M80" s="185" t="s">
        <v>8</v>
      </c>
      <c r="N80" s="186" t="s">
        <v>5</v>
      </c>
      <c r="O80" s="185" t="s">
        <v>6</v>
      </c>
      <c r="P80" s="160"/>
      <c r="Q80" s="160"/>
      <c r="R80" s="185" t="s">
        <v>8</v>
      </c>
      <c r="S80" s="186" t="s">
        <v>5</v>
      </c>
      <c r="T80" s="185" t="s">
        <v>6</v>
      </c>
      <c r="U80" s="160"/>
      <c r="V80" s="160"/>
      <c r="W80" s="187" t="s">
        <v>8</v>
      </c>
      <c r="X80" s="188" t="s">
        <v>5</v>
      </c>
      <c r="Y80" s="161"/>
    </row>
    <row r="81" spans="2:25" ht="18" customHeight="1">
      <c r="B81" s="158"/>
      <c r="C81" s="189" t="s">
        <v>10</v>
      </c>
      <c r="D81" s="190">
        <v>0</v>
      </c>
      <c r="E81" s="191">
        <v>10</v>
      </c>
      <c r="F81" s="160"/>
      <c r="G81" s="160"/>
      <c r="H81" s="189" t="s">
        <v>20</v>
      </c>
      <c r="I81" s="190">
        <v>145</v>
      </c>
      <c r="J81" s="191">
        <v>165</v>
      </c>
      <c r="K81" s="160"/>
      <c r="L81" s="160"/>
      <c r="M81" s="189" t="s">
        <v>10</v>
      </c>
      <c r="N81" s="190">
        <v>0</v>
      </c>
      <c r="O81" s="191">
        <v>10</v>
      </c>
      <c r="P81" s="160"/>
      <c r="Q81" s="160"/>
      <c r="R81" s="189" t="s">
        <v>11</v>
      </c>
      <c r="S81" s="190">
        <v>180</v>
      </c>
      <c r="T81" s="191">
        <v>190</v>
      </c>
      <c r="U81" s="160"/>
      <c r="V81" s="160"/>
      <c r="W81" s="192" t="s">
        <v>10</v>
      </c>
      <c r="X81" s="193">
        <v>20</v>
      </c>
      <c r="Y81" s="161"/>
    </row>
    <row r="82" spans="2:25" ht="18" customHeight="1">
      <c r="B82" s="158"/>
      <c r="C82" s="189" t="s">
        <v>12</v>
      </c>
      <c r="D82" s="194">
        <v>145</v>
      </c>
      <c r="E82" s="195">
        <v>165</v>
      </c>
      <c r="F82" s="160"/>
      <c r="G82" s="160"/>
      <c r="H82" s="189" t="s">
        <v>14</v>
      </c>
      <c r="I82" s="194">
        <v>155</v>
      </c>
      <c r="J82" s="195">
        <v>180</v>
      </c>
      <c r="K82" s="160"/>
      <c r="L82" s="160"/>
      <c r="M82" s="189" t="s">
        <v>12</v>
      </c>
      <c r="N82" s="194">
        <v>180</v>
      </c>
      <c r="O82" s="195">
        <v>190</v>
      </c>
      <c r="P82" s="160"/>
      <c r="Q82" s="160"/>
      <c r="R82" s="189" t="s">
        <v>13</v>
      </c>
      <c r="S82" s="194">
        <v>180</v>
      </c>
      <c r="T82" s="195">
        <v>205</v>
      </c>
      <c r="U82" s="160"/>
      <c r="V82" s="160"/>
      <c r="W82" s="196" t="s">
        <v>38</v>
      </c>
      <c r="X82" s="197">
        <v>100</v>
      </c>
      <c r="Y82" s="161"/>
    </row>
    <row r="83" spans="2:25" ht="18" customHeight="1">
      <c r="B83" s="158"/>
      <c r="C83" s="189" t="s">
        <v>14</v>
      </c>
      <c r="D83" s="194">
        <v>155</v>
      </c>
      <c r="E83" s="195">
        <v>180</v>
      </c>
      <c r="F83" s="160"/>
      <c r="G83" s="160"/>
      <c r="H83" s="189" t="s">
        <v>16</v>
      </c>
      <c r="I83" s="194">
        <v>215</v>
      </c>
      <c r="J83" s="195">
        <v>225</v>
      </c>
      <c r="K83" s="160"/>
      <c r="L83" s="160"/>
      <c r="M83" s="189" t="s">
        <v>14</v>
      </c>
      <c r="N83" s="194">
        <v>180</v>
      </c>
      <c r="O83" s="195">
        <v>205</v>
      </c>
      <c r="P83" s="160"/>
      <c r="Q83" s="160"/>
      <c r="R83" s="189" t="s">
        <v>15</v>
      </c>
      <c r="S83" s="194">
        <v>230</v>
      </c>
      <c r="T83" s="195">
        <v>260</v>
      </c>
      <c r="U83" s="160"/>
      <c r="V83" s="160"/>
      <c r="W83" s="196" t="s">
        <v>39</v>
      </c>
      <c r="X83" s="197">
        <v>130</v>
      </c>
      <c r="Y83" s="161"/>
    </row>
    <row r="84" spans="2:25" ht="18" customHeight="1">
      <c r="B84" s="158"/>
      <c r="C84" s="189" t="s">
        <v>16</v>
      </c>
      <c r="D84" s="194">
        <v>215</v>
      </c>
      <c r="E84" s="195">
        <v>225</v>
      </c>
      <c r="F84" s="160"/>
      <c r="G84" s="160"/>
      <c r="H84" s="189" t="s">
        <v>18</v>
      </c>
      <c r="I84" s="194">
        <v>215</v>
      </c>
      <c r="J84" s="195">
        <v>245</v>
      </c>
      <c r="K84" s="160"/>
      <c r="L84" s="160"/>
      <c r="M84" s="189" t="s">
        <v>16</v>
      </c>
      <c r="N84" s="194">
        <v>230</v>
      </c>
      <c r="O84" s="195">
        <v>260</v>
      </c>
      <c r="P84" s="160"/>
      <c r="Q84" s="160"/>
      <c r="R84" s="189" t="s">
        <v>17</v>
      </c>
      <c r="S84" s="194">
        <v>265</v>
      </c>
      <c r="T84" s="195">
        <v>295</v>
      </c>
      <c r="U84" s="160"/>
      <c r="V84" s="160"/>
      <c r="W84" s="196" t="s">
        <v>40</v>
      </c>
      <c r="X84" s="197">
        <v>155</v>
      </c>
      <c r="Y84" s="161"/>
    </row>
    <row r="85" spans="2:25" ht="18" customHeight="1">
      <c r="B85" s="158"/>
      <c r="C85" s="189" t="s">
        <v>18</v>
      </c>
      <c r="D85" s="194">
        <v>215</v>
      </c>
      <c r="E85" s="195">
        <v>245</v>
      </c>
      <c r="F85" s="160"/>
      <c r="G85" s="160"/>
      <c r="H85" s="189" t="s">
        <v>21</v>
      </c>
      <c r="I85" s="194">
        <v>250</v>
      </c>
      <c r="J85" s="195">
        <v>285</v>
      </c>
      <c r="K85" s="160"/>
      <c r="L85" s="160"/>
      <c r="M85" s="189" t="s">
        <v>18</v>
      </c>
      <c r="N85" s="194">
        <v>265</v>
      </c>
      <c r="O85" s="195">
        <v>295</v>
      </c>
      <c r="P85" s="160"/>
      <c r="Q85" s="160"/>
      <c r="R85" s="189" t="s">
        <v>24</v>
      </c>
      <c r="S85" s="194">
        <v>290</v>
      </c>
      <c r="T85" s="195">
        <v>325</v>
      </c>
      <c r="U85" s="160"/>
      <c r="V85" s="160"/>
      <c r="W85" s="196" t="s">
        <v>41</v>
      </c>
      <c r="X85" s="197">
        <v>186</v>
      </c>
      <c r="Y85" s="161"/>
    </row>
    <row r="86" spans="2:25" ht="18" customHeight="1">
      <c r="B86" s="158"/>
      <c r="C86" s="189" t="s">
        <v>21</v>
      </c>
      <c r="D86" s="194">
        <v>250</v>
      </c>
      <c r="E86" s="195">
        <v>285</v>
      </c>
      <c r="F86" s="160"/>
      <c r="G86" s="160"/>
      <c r="H86" s="189"/>
      <c r="I86" s="194"/>
      <c r="J86" s="195"/>
      <c r="K86" s="160"/>
      <c r="L86" s="160"/>
      <c r="M86" s="189" t="s">
        <v>25</v>
      </c>
      <c r="N86" s="194">
        <v>290</v>
      </c>
      <c r="O86" s="195">
        <v>325</v>
      </c>
      <c r="P86" s="160"/>
      <c r="Q86" s="160"/>
      <c r="R86" s="189" t="s">
        <v>26</v>
      </c>
      <c r="S86" s="194">
        <v>330</v>
      </c>
      <c r="T86" s="195">
        <v>365</v>
      </c>
      <c r="U86" s="160"/>
      <c r="V86" s="160"/>
      <c r="W86" s="196" t="s">
        <v>42</v>
      </c>
      <c r="X86" s="197">
        <v>219</v>
      </c>
      <c r="Y86" s="161"/>
    </row>
    <row r="87" spans="2:25" ht="18" customHeight="1">
      <c r="B87" s="158"/>
      <c r="C87" s="198"/>
      <c r="D87" s="194"/>
      <c r="E87" s="195"/>
      <c r="F87" s="160"/>
      <c r="G87" s="160"/>
      <c r="H87" s="198"/>
      <c r="I87" s="194"/>
      <c r="J87" s="195"/>
      <c r="K87" s="160"/>
      <c r="L87" s="160"/>
      <c r="M87" s="189" t="s">
        <v>27</v>
      </c>
      <c r="N87" s="194">
        <v>330</v>
      </c>
      <c r="O87" s="195">
        <v>365</v>
      </c>
      <c r="P87" s="160"/>
      <c r="Q87" s="160"/>
      <c r="R87" s="189" t="s">
        <v>28</v>
      </c>
      <c r="S87" s="194">
        <v>360</v>
      </c>
      <c r="T87" s="195">
        <v>395</v>
      </c>
      <c r="U87" s="160"/>
      <c r="V87" s="160"/>
      <c r="W87" s="196" t="s">
        <v>43</v>
      </c>
      <c r="X87" s="197">
        <v>234</v>
      </c>
      <c r="Y87" s="161"/>
    </row>
    <row r="88" spans="2:25" ht="18" customHeight="1">
      <c r="B88" s="158"/>
      <c r="C88" s="198"/>
      <c r="D88" s="194"/>
      <c r="E88" s="195"/>
      <c r="F88" s="160"/>
      <c r="G88" s="160"/>
      <c r="H88" s="198"/>
      <c r="I88" s="194"/>
      <c r="J88" s="195"/>
      <c r="K88" s="160"/>
      <c r="L88" s="160"/>
      <c r="M88" s="189" t="s">
        <v>29</v>
      </c>
      <c r="N88" s="194">
        <v>360</v>
      </c>
      <c r="O88" s="195">
        <v>395</v>
      </c>
      <c r="P88" s="160"/>
      <c r="Q88" s="160"/>
      <c r="R88" s="189"/>
      <c r="S88" s="194"/>
      <c r="T88" s="195"/>
      <c r="U88" s="160"/>
      <c r="V88" s="160"/>
      <c r="W88" s="196" t="s">
        <v>44</v>
      </c>
      <c r="X88" s="197">
        <v>249</v>
      </c>
      <c r="Y88" s="161"/>
    </row>
    <row r="89" spans="2:25" ht="18" customHeight="1">
      <c r="B89" s="158"/>
      <c r="C89" s="198"/>
      <c r="D89" s="194"/>
      <c r="E89" s="195"/>
      <c r="F89" s="160"/>
      <c r="G89" s="160"/>
      <c r="H89" s="198"/>
      <c r="I89" s="194"/>
      <c r="J89" s="195"/>
      <c r="K89" s="160"/>
      <c r="L89" s="160"/>
      <c r="M89" s="189"/>
      <c r="N89" s="194"/>
      <c r="O89" s="195"/>
      <c r="P89" s="160"/>
      <c r="Q89" s="160"/>
      <c r="R89" s="189"/>
      <c r="S89" s="194"/>
      <c r="T89" s="195"/>
      <c r="U89" s="160"/>
      <c r="V89" s="160"/>
      <c r="W89" s="196" t="s">
        <v>45</v>
      </c>
      <c r="X89" s="197">
        <v>265</v>
      </c>
      <c r="Y89" s="161"/>
    </row>
    <row r="90" spans="2:25" ht="18" customHeight="1" thickBot="1">
      <c r="B90" s="199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00"/>
      <c r="Y90" s="201"/>
    </row>
    <row r="91" spans="2:25" ht="18" customHeight="1"/>
    <row r="92" spans="2:25" ht="18" customHeight="1"/>
    <row r="93" spans="2:25" ht="18" customHeight="1"/>
    <row r="94" spans="2:25" ht="18" customHeight="1"/>
    <row r="95" spans="2:25" ht="18" customHeight="1"/>
    <row r="96" spans="2:25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水道料金・下水道使用料計算ツール</vt:lpstr>
      <vt:lpstr>DNT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dcterms:created xsi:type="dcterms:W3CDTF">2024-04-08T04:27:06Z</dcterms:created>
  <dcterms:modified xsi:type="dcterms:W3CDTF">2024-12-16T01:54:51Z</dcterms:modified>
</cp:coreProperties>
</file>